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duartgo\OneDrive - Banco de la República\Documents\Yadira Duarte Banrep\Jefatura sección regulacion y analisis\Estados financieros y Notas del BANREP\Notas estados financieros 2020 - 2019\"/>
    </mc:Choice>
  </mc:AlternateContent>
  <xr:revisionPtr revIDLastSave="0" documentId="13_ncr:40009_{F23A0B62-0D7D-4813-9480-B2159E402A5A}" xr6:coauthVersionLast="46" xr6:coauthVersionMax="46" xr10:uidLastSave="{00000000-0000-0000-0000-000000000000}"/>
  <bookViews>
    <workbookView xWindow="-120" yWindow="-120" windowWidth="29040" windowHeight="15840" tabRatio="771"/>
  </bookViews>
  <sheets>
    <sheet name="Situación Finan Homologado NIIF" sheetId="1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trm1">[1]inversionesreservas!$K$2</definedName>
    <definedName name="_Order1" hidden="1">255</definedName>
    <definedName name="_Order2" hidden="1">255</definedName>
    <definedName name="_rin08">OFFSET(ACOMTI1,0,MATCH([2]RDTOS!$DV$4,[2]RDTOS!$BI$2:$BV$2,0)-1,ROWS(ACOMTI1),COLUMNS(ACOMTI1))</definedName>
    <definedName name="_Rin1">OFFSET(ACOMTC1,0,MATCH([2]RDTOS!$DS$4,[2]RDTOS!$CR$2:$DA$2,0)-1,ROWS(ACOMTC1),COLUMNS(ACOMTC1))</definedName>
    <definedName name="_trm1">[1]inversionesreservas!$K$2</definedName>
    <definedName name="A">OFFSET(ACOMTC1,0,MATCH([2]RDTOS!$DV$4,[2]RDTOS!$CR$2:$DA$2,0)-1,ROWS(ACOMTC1),COLUMNS(ACOMTC1))</definedName>
    <definedName name="ACOMTC1ACT">OFFSET(ACOMTC1,0,MATCH([2]RDTOS!$DV$4,[2]RDTOS!$CR$2:$DA$2,0)-1,ROWS(ACOMTC1),COLUMNS(ACOMTC1))</definedName>
    <definedName name="ACOMTC1ACT2">OFFSET(ACOMTC1,0,MATCH([2]RDTOS!$DV$4,[2]RDTOS!$CR$2:$DA$2,0)-1,ROWS(ACOMTC1),COLUMNS(ACOMTC1))</definedName>
    <definedName name="ACOMTC1BAR">OFFSET(ACOMTC1,0,MATCH([2]RDTOS!$DY$4,[2]RDTOS!$CR$2:$DA$2,0)-1,ROWS(ACOMTC1),COLUMNS(ACOMTC1))</definedName>
    <definedName name="ACOMTC1BAR2">OFFSET(ACOMTC1,0,MATCH([2]RDTOS!$DY$4,[2]RDTOS!$CR$2:$DA$2,0)-1,ROWS(ACOMTC1),COLUMNS(ACOMTC1))</definedName>
    <definedName name="ACOMTC1CON">OFFSET(ACOMTC1,0,MATCH([2]RDTOS!$DW$4,[2]RDTOS!$CR$2:$DA$2,0)-1,ROWS(ACOMTC1),COLUMNS(ACOMTC1))</definedName>
    <definedName name="ACOMTC1CON2">OFFSET(ACOMTC1,0,MATCH([2]RDTOS!$DW$4,[2]RDTOS!$CR$2:$DA$2,0)-1,ROWS(ACOMTC1),COLUMNS(ACOMTC1))</definedName>
    <definedName name="ACOMTC1GOL">OFFSET(ACOMTC1,0,MATCH([2]RDTOS!$DZ$4,[2]RDTOS!$CR$2:$DA$2,0)-1,ROWS(ACOMTC1),COLUMNS(ACOMTC1))</definedName>
    <definedName name="ACOMTC1GOL2">OFFSET(ACOMTC1,0,MATCH([2]RDTOS!$DZ$4,[2]RDTOS!$CR$2:$DA$2,0)-1,ROWS(ACOMTC1),COLUMNS(ACOMTC1))</definedName>
    <definedName name="ACOMTC1IND">OFFSET(ACOMTC1,0,MATCH([2]RDTOS!$DS$4,[2]RDTOS!$CR$2:$DA$2,0)-1,ROWS(ACOMTC1),COLUMNS(ACOMTC1))</definedName>
    <definedName name="ACOMTC1IND2">OFFSET(ACOMTC1,0,MATCH([2]RDTOS!$DS$4,[2]RDTOS!$CR$2:$DA$2,0)-1,ROWS(ACOMTC1),COLUMNS(ACOMTC1))</definedName>
    <definedName name="ACOMTC1JPM">OFFSET(ACOMTC1,0,MATCH([2]RDTOS!$DX$4,[2]RDTOS!$CR$2:$DA$2,0)-1,ROWS(ACOMTC1),COLUMNS(ACOMTC1))</definedName>
    <definedName name="ACOMTC1JPM2">OFFSET(ACOMTC1,0,MATCH([2]RDTOS!$DX$4,[2]RDTOS!$CR$2:$DA$2,0)-1,ROWS(ACOMTC1),COLUMNS(ACOMTC1))</definedName>
    <definedName name="ACOMTC1PAS">OFFSET(ACOMTC1,0,MATCH([2]RDTOS!$DU$4,[2]RDTOS!$CR$2:$DA$2,0)-1,ROWS(ACOMTC1),COLUMNS(ACOMTC1))</definedName>
    <definedName name="ACOMTC1PAS2">OFFSET(ACOMTC1,0,MATCH([2]RDTOS!$DU$4,[2]RDTOS!$CR$2:$DA$2,0)-1,ROWS(ACOMTC1),COLUMNS(ACOMTC1))</definedName>
    <definedName name="ACOMTI1">OFFSET([2]RDTOS!$BI$2,MATCH([2]RDTOS!$DP$4,[2]RDTOS!$BI$2:$BI$130,0)-12,0,12,1)</definedName>
    <definedName name="ACOMTI1ACT">OFFSET(ACOMTI1,0,MATCH([2]RDTOS!$DV$4,[2]RDTOS!$BI$2:$BV$2,0)-1,ROWS(ACOMTI1),COLUMNS(ACOMTI1))</definedName>
    <definedName name="ACOMTI1ACT2">OFFSET(ACOMTI1,0,MATCH([2]RDTOS!$DV$4,[2]RDTOS!$BI$2:$BV$2,0)-1,ROWS(ACOMTI1),COLUMNS(ACOMTI1))</definedName>
    <definedName name="ACOMTI1BAR">OFFSET(ACOMTI1,0,MATCH([2]RDTOS!$DY$4,[2]RDTOS!$BI$2:$BV$2,0)-1,ROWS(ACOMTI1),COLUMNS(ACOMTI1))</definedName>
    <definedName name="ACOMTI1BAR2">OFFSET(ACOMTI1,0,MATCH([2]RDTOS!$DY$4,[2]RDTOS!$BI$2:$BV$2,0)-1,ROWS(ACOMTI1),COLUMNS(ACOMTI1))</definedName>
    <definedName name="ACOMTI1CON">OFFSET(ACOMTI1,0,MATCH([2]RDTOS!$DW$4,[2]RDTOS!$BI$2:$BV$2,0)-1,ROWS(ACOMTI1),COLUMNS(ACOMTI1))</definedName>
    <definedName name="ACOMTI1CON2">OFFSET(ACOMTI1,0,MATCH([2]RDTOS!$DW$4,[2]RDTOS!$BI$2:$BV$2,0)-1,ROWS(ACOMTI1),COLUMNS(ACOMTI1))</definedName>
    <definedName name="ACOMTI1GOL">OFFSET(ACOMTI1,0,MATCH([2]RDTOS!$DZ$4,[2]RDTOS!$BI$2:$BV$2,0)-1,ROWS(ACOMTI1),COLUMNS(ACOMTI1))</definedName>
    <definedName name="ACOMTI1GOL2">OFFSET(ACOMTI1,0,MATCH([2]RDTOS!$DZ$4,[2]RDTOS!$BI$2:$BV$2,0)-1,ROWS(ACOMTI1),COLUMNS(ACOMTI1))</definedName>
    <definedName name="ACOMTI1IND">OFFSET(ACOMTI1,0,MATCH([2]RDTOS!$DS$4,[2]RDTOS!$BI$2:$BV$2,0)-1,ROWS(ACOMTI1),COLUMNS(ACOMTI1))</definedName>
    <definedName name="ACOMTI1IND2">OFFSET(ACOMTI1,0,MATCH([2]RDTOS!$DS$4,[2]RDTOS!$BI$2:$BV$2,0)-1,ROWS(ACOMTI1),COLUMNS(ACOMTI1))</definedName>
    <definedName name="ACOMTI1JPM">OFFSET(ACOMTI1,0,MATCH([2]RDTOS!$DX$4,[2]RDTOS!$BI$2:$BV$2,0)-1,ROWS(ACOMTI1),COLUMNS(ACOMTI1))</definedName>
    <definedName name="ACOMTI1JPM2">OFFSET(ACOMTI1,0,MATCH([2]RDTOS!$DX$4,[2]RDTOS!$BI$2:$BV$2,0)-1,ROWS(ACOMTI1),COLUMNS(ACOMTI1))</definedName>
    <definedName name="ACOMTI1PAS">OFFSET(ACOMTI1,0,MATCH([2]RDTOS!$DU$4,[2]RDTOS!$BI$2:$BV$2,0)-1,ROWS(ACOMTI1),COLUMNS(ACOMTI1))</definedName>
    <definedName name="ACOMTI1PAS2">OFFSET(ACOMTI1,0,MATCH([2]RDTOS!$DU$4,[2]RDTOS!$BI$2:$BV$2,0)-1,ROWS(ACOMTI1),COLUMNS(ACOMTI1))</definedName>
    <definedName name="ACOMTOT">OFFSET([2]RDTOS!$A$2,MATCH([2]RDTOS!$DP$4,[2]RDTOS!$A$2:$A$130,0)-12,0,12,1)</definedName>
    <definedName name="ACOMTOT1">OFFSET([2]RDTOS!$Q$2,MATCH([2]RDTOS!$DP$4,[2]RDTOS!$Q$2:$Q$130,0)-12,0,12,1)</definedName>
    <definedName name="ACOMTOT1ACT">OFFSET(ACOMTOT1,0,MATCH([2]RDTOS!$DV$4,[2]RDTOS!$Q$2:$AD$2,0)-1,ROWS(ACOMTOT1),COLUMNS(ACOMTOT1))</definedName>
    <definedName name="ACOMTOT1ACT2">OFFSET(ACOMTOT1,0,MATCH([2]RDTOS!$DV$4,[2]RDTOS!$Q$2:$AD$2,0)-1,ROWS(ACOMTOT1),COLUMNS(ACOMTOT1))</definedName>
    <definedName name="ACOMTOT1BAR">OFFSET(ACOMTOT1,0,MATCH([2]RDTOS!$DY$4,[2]RDTOS!$Q$2:$AD$2,0)-1,ROWS(ACOMTOT1),COLUMNS(ACOMTOT1))</definedName>
    <definedName name="ACOMTOT1BAR2">OFFSET(ACOMTOT1,0,MATCH([2]RDTOS!$DY$4,[2]RDTOS!$Q$2:$AD$2,0)-1,ROWS(ACOMTOT1),COLUMNS(ACOMTOT1))</definedName>
    <definedName name="ACOMTOT1CON">OFFSET(ACOMTOT1,0,MATCH([2]RDTOS!$DW$4,[2]RDTOS!$Q$2:$AD$2,0)-1,ROWS(ACOMTOT1),COLUMNS(ACOMTOT1))</definedName>
    <definedName name="ACOMTOT1CON2">OFFSET(ACOMTOT1,0,MATCH([2]RDTOS!$DW$4,[2]RDTOS!$Q$2:$AD$2,0)-1,ROWS(ACOMTOT1),COLUMNS(ACOMTOT1))</definedName>
    <definedName name="ACOMTOT1GO">OFFSET(ACOMTOT1,0,MATCH([2]RDTOS!$DZ$4,[2]RDTOS!$Q$2:$AD$2,0)-1,ROWS(ACOMTOT1),COLUMNS(ACOMTOT1))</definedName>
    <definedName name="ACOMTOT1GOL">OFFSET(ACOMTOT1,0,MATCH([2]RDTOS!$DZ$4,[2]RDTOS!$Q$2:$AD$2,0)-1,ROWS(ACOMTOT1),COLUMNS(ACOMTOT1))</definedName>
    <definedName name="ACOMTOT1GOL2">OFFSET(ACOMTOT1,0,MATCH([2]RDTOS!$DZ$4,[2]RDTOS!$Q$2:$AD$2,0)-1,ROWS(ACOMTOT1),COLUMNS(ACOMTOT1))</definedName>
    <definedName name="ACOMTOT1IND">OFFSET(ACOMTOT1,0,MATCH([2]RDTOS!$DS$4,[2]RDTOS!$Q$2:$AD$2,0)-1,ROWS(ACOMTOT1),COLUMNS(ACOMTOT1))</definedName>
    <definedName name="ACOMTOT1IND2">OFFSET(ACOMTOT1,0,MATCH([2]RDTOS!$DS$4,[2]RDTOS!$Q$2:$AD$2,0)-1,ROWS(ACOMTOT1),COLUMNS(ACOMTOT1))</definedName>
    <definedName name="ACOMTOT1INDICEPASIVO">OFFSET(ACOMTOT1,0,MATCH([2]RDTOS!$DT$4,[2]RDTOS!$Q$2:$AE$2,0)-1,ROWS(ACOMTOT1),COLUMNS(ACOMTOT1))</definedName>
    <definedName name="ACOMTOT1JPM">OFFSET(ACOMTOT1,0,MATCH([2]RDTOS!$DX$4,[2]RDTOS!$Q$2:$AD$2,0)-1,ROWS(ACOMTOT1),COLUMNS(ACOMTOT1))</definedName>
    <definedName name="ACOMTOT1JPM2">OFFSET(ACOMTOT1,0,MATCH([2]RDTOS!$DX$4,[2]RDTOS!$Q$2:$AD$2,0)-1,ROWS(ACOMTOT1),COLUMNS(ACOMTOT1))</definedName>
    <definedName name="ACOMTOT1PAS">OFFSET(ACOMTOT1,0,MATCH([2]RDTOS!$DU$4,[2]RDTOS!$Q$2:$AD$2,0)-1,ROWS(ACOMTOT1),COLUMNS(ACOMTOT1))</definedName>
    <definedName name="ACOMTOT1PAS2">OFFSET(ACOMTOT1,0,MATCH([2]RDTOS!$DU$4,[2]RDTOS!$Q$2:$AD$2,0)-1,ROWS(ACOMTOT1),COLUMNS(ACOMTOT1))</definedName>
    <definedName name="ACORTOR">OFFSET([2]RDTOS!$A$2,MATCH([2]RDTOS!$DP$4,[2]RDTOS!$A$2:$A$130,0)-MONTH([2]RDTOS!$DP$4),0,MONTH([2]RDTOS!$DP$4),1)</definedName>
    <definedName name="Acum_codigo">[3]Axo_Ejec!$A$292:$A$315</definedName>
    <definedName name="adopcion">OFFSET(ACOMTC1,0,MATCH([2]RDTOS!$DS$4,[2]RDTOS!$CR$2:$DA$2,0)-1,ROWS(ACOMTC1),COLUMNS(ACOMTC1))</definedName>
    <definedName name="Amortizacion">[4]Hoja1!$A$15:$A$18</definedName>
    <definedName name="AÑOANT">OFFSET([2]RDTOS!$A$2,MATCH([2]RDTOS!$DP$4,[2]RDTOS!$A$2:$A$130,0)-24,0,12,1)</definedName>
    <definedName name="AÑOANT2">OFFSET([2]RDTOS!$A$2,MATCH([2]RDTOS!$DP$4,[2]RDTOS!$A$2:$A$130,0)-36,0,12,1)</definedName>
    <definedName name="AÑOS">OFFSET('[2]MES ACTUAL'!$AG$3,0,0,COUNTA('[2]MES ACTUAL'!$AG$3:$AG$23),1)</definedName>
    <definedName name="_xlnm.Print_Area" localSheetId="0">'Situación Finan Homologado NIIF'!$A$6:$AA$70</definedName>
    <definedName name="_xlnm.Print_Area">#REF!</definedName>
    <definedName name="CASA">OFFSET([2]TCAMBIO!$G$12,0,0,COUNTA([2]TCAMBIO!$G$12:$G$50),1)</definedName>
    <definedName name="Clasificación">'[5]Cédula Analitica'!$S$1:$S$5</definedName>
    <definedName name="consecutivo">[6]Anexo!$B$14:$B$82</definedName>
    <definedName name="CPI">'[7]SPBC 2009'!$E$2</definedName>
    <definedName name="CUATRO">#REF!</definedName>
    <definedName name="DOS">#REF!</definedName>
    <definedName name="eje_acum">[3]Axo_Ejec!$AU$292:$AU$315</definedName>
    <definedName name="EUR">'[7]SPBC 2009'!$E$4</definedName>
    <definedName name="FESTIVOS">OFFSET([2]INFORMACION!$A$2,0,0,COUNT([2]INFORMACION!$A$2:$A$34),1)</definedName>
    <definedName name="g">OFFSET(ACOMTOT1,0,MATCH([2]RDTOS!$DY$4,[2]RDTOS!$Q$2:$AD$2,0)-1,ROWS(ACOMTOT1),COLUMNS(ACOMTOT1))</definedName>
    <definedName name="gmm">OFFSET(ACOMTC1,0,MATCH([2]RDTOS!$DS$4,[2]RDTOS!$CR$2:$DA$2,0)-1,ROWS(ACOMTC1),COLUMNS(ACOMTC1))</definedName>
    <definedName name="Goldman">#N/A</definedName>
    <definedName name="_xlnm.Recorder">#REF!</definedName>
    <definedName name="HMejoramiento">'[7]SPBC 2009'!$I$1</definedName>
    <definedName name="HPruebas">'[7]SPBC 2009'!$I$2</definedName>
    <definedName name="HSoftManagement">'[7]SPBC 2009'!$I$3</definedName>
    <definedName name="INF">'[7]SPBC 2009'!$E$1</definedName>
    <definedName name="inicio02">[6]Anexo!$U$14:$U$82</definedName>
    <definedName name="Isuel">[7]Supuestos!$D$16</definedName>
    <definedName name="LCategoria">[8]Categorías!$A$4:$A$9</definedName>
    <definedName name="LExpectativaUso">[8]Categorías!$A$13:$A$14</definedName>
    <definedName name="LO">OFFSET(ACOMTC1,0,MATCH([2]RDTOS!$DV$4,[2]RDTOS!$CR$2:$DA$2,0)-1,ROWS(ACOMTC1),COLUMNS(ACOMTC1))</definedName>
    <definedName name="LOKIO">OFFSET(ACOMTI1,0,MATCH([2]RDTOS!$DX$4,[2]RDTOS!$BI$2:$BV$2,0)-1,ROWS(ACOMTI1),COLUMNS(ACOMTI1))</definedName>
    <definedName name="Meta">[7]Supuestos!$D$6</definedName>
    <definedName name="nnn">OFFSET(ACOMTC1,0,MATCH([2]RDTOS!$DS$4,[2]RDTOS!$CR$2:$DA$2,0)-1,ROWS(ACOMTC1),COLUMNS(ACOMTC1))</definedName>
    <definedName name="Opics">#N/A</definedName>
    <definedName name="pesos">[9]Definitivo!$A$32</definedName>
    <definedName name="Principal">#REF!</definedName>
    <definedName name="Principal1">#REF!</definedName>
    <definedName name="Principal3">#REF!</definedName>
    <definedName name="RANGCREUR">OFFSET([2]CURVA!$A$1,MATCH(CONCATENATE([2]CURVA!$N$4,"EUR"),[2]CURVA!$K$1:$K$500,0)-1,2,1,8)</definedName>
    <definedName name="RANGCREUR12M">#VALUE!</definedName>
    <definedName name="RANGCREUR1M">#VALUE!</definedName>
    <definedName name="RANGCREUR3M">#VALUE!</definedName>
    <definedName name="RANGCREUR6M">#VALUE!</definedName>
    <definedName name="RANGCREURF">OFFSET([2]CURVA!$A$1,MATCH(CONCATENATE([2]CURVA!$N$4,"EURF"),[2]CURVA!$K$1:$K$500,0)-1,2,1,8)</definedName>
    <definedName name="RANGCRJPY">OFFSET([2]CURVA!$A$1,MATCH(CONCATENATE([2]CURVA!$N$4,"JPY"),[2]CURVA!$K$1:$K$600,0)-1,2,1,8)</definedName>
    <definedName name="RANGCRJPY12M">#VALUE!</definedName>
    <definedName name="RANGCRJPY1M">#VALUE!</definedName>
    <definedName name="RANGCRJPY3M">#VALUE!</definedName>
    <definedName name="RANGCRJPY6M">#VALUE!</definedName>
    <definedName name="RANGCRJPYF">OFFSET([2]CURVA!$A$1,MATCH(CONCATENATE([2]CURVA!$N$4,"JPYF"),[2]CURVA!$K$1:$K$500,0)-1,2,1,8)</definedName>
    <definedName name="RANGCRUSD">OFFSET([2]CURVA!$A$1,MATCH(CONCATENATE([2]CURVA!$N$4,"USD"),[2]CURVA!$K$1:$K$500,0)-1,2,1,8)</definedName>
    <definedName name="RANGCRUSD12M">#VALUE!</definedName>
    <definedName name="RANGCRUSD1M">#VALUE!</definedName>
    <definedName name="RANGCRUSD3M">#VALUE!</definedName>
    <definedName name="RANGCRUSD6M">#VALUE!</definedName>
    <definedName name="RANGCRUSDF">OFFSET([2]CURVA!$A$1,MATCH(CONCATENATE([2]CURVA!$N$4,"USDF"),[2]CURVA!$K$1:$K$500,0)-1,2,1,8)</definedName>
    <definedName name="RANGTCEUR">OFFSET([2]TCAMBIO!$A$1,MATCH([2]TCAMBIO!$J$4,[2]TCAMBIO!$A$1:$A$200,0)-1,MATCH("EUR",[2]TCAMBIO!$A$1:$G$1,0)-1,12,1)</definedName>
    <definedName name="RANGTCFECHA">OFFSET([2]TCAMBIO!$A$1,MATCH([2]TCAMBIO!$J$4,[2]TCAMBIO!$A$1:$A$200,0)-1,,12,1)</definedName>
    <definedName name="RANGTCJPY">OFFSET([2]TCAMBIO!$A$1,MATCH([2]TCAMBIO!$J$4,[2]TCAMBIO!$A$1:$A$200,0)-1,MATCH("JPY",[2]TCAMBIO!$A$1:$G$1,0)-1,12,1)</definedName>
    <definedName name="Resumen" hidden="1">#REF!</definedName>
    <definedName name="RET_ACTIVO">OFFSET([2]VIVF!$F$5,0,0,COUNT([2]VIVF!$F$5:$F$24),1)</definedName>
    <definedName name="Rin">OFFSET(ACOMTC1,0,MATCH([2]RDTOS!$DV$4,[2]RDTOS!$CR$2:$DA$2,0)-1,ROWS(ACOMTC1),COLUMNS(ACOMTC1))</definedName>
    <definedName name="SALDOS">#REF!</definedName>
    <definedName name="TablaHistorico" hidden="1">#REF!</definedName>
    <definedName name="tasa">[10]PagosContrat!$A$145</definedName>
    <definedName name="TASAS">#REF!</definedName>
    <definedName name="Tfin">[7]Supuestos!$D$9</definedName>
    <definedName name="Tini">[7]Supuestos!$D$7</definedName>
    <definedName name="_xlnm.Print_Titles">#REF!</definedName>
    <definedName name="TProAnt">[7]Supuestos!$D$11</definedName>
    <definedName name="TRASPASO">#REF!</definedName>
    <definedName name="TRES">#REF!</definedName>
    <definedName name="UNO">#REF!</definedName>
    <definedName name="valorresidual">[4]Hoja1!$A$21:$A$22</definedName>
    <definedName name="YY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38" i="12" l="1"/>
  <c r="AB58" i="12"/>
  <c r="AB51" i="12"/>
  <c r="AB46" i="12"/>
  <c r="AB32" i="12"/>
  <c r="AB29" i="12"/>
  <c r="AB20" i="12"/>
  <c r="AB14" i="12"/>
  <c r="AB10" i="12"/>
  <c r="AB19" i="12"/>
  <c r="AB67" i="12"/>
  <c r="AB70" i="12"/>
  <c r="AB71" i="12"/>
  <c r="AB39" i="12"/>
  <c r="AB68" i="12"/>
  <c r="AA58" i="12"/>
  <c r="Z58" i="12"/>
  <c r="Y58" i="12"/>
  <c r="X58" i="12"/>
  <c r="W58" i="12"/>
  <c r="V58" i="12"/>
  <c r="U58" i="12"/>
  <c r="T58" i="12"/>
  <c r="S58" i="12"/>
  <c r="R58" i="12"/>
  <c r="Q58" i="12"/>
  <c r="P58" i="12"/>
  <c r="O58" i="12"/>
  <c r="N58" i="12"/>
  <c r="M58" i="12"/>
  <c r="L58" i="12"/>
  <c r="K58" i="12"/>
  <c r="J58" i="12"/>
  <c r="I58" i="12"/>
  <c r="H58" i="12"/>
  <c r="G58" i="12"/>
  <c r="F58" i="12"/>
  <c r="E58" i="12"/>
  <c r="D58" i="12"/>
  <c r="C58" i="12"/>
  <c r="B58" i="12"/>
  <c r="B32" i="12"/>
  <c r="C32" i="12"/>
  <c r="D32" i="12"/>
  <c r="E32" i="12"/>
  <c r="F32" i="12"/>
  <c r="G32" i="12"/>
  <c r="H32" i="12"/>
  <c r="I32" i="12"/>
  <c r="J32" i="12"/>
  <c r="K32" i="12"/>
  <c r="L32" i="12"/>
  <c r="M32" i="12"/>
  <c r="N32" i="12"/>
  <c r="O32" i="12"/>
  <c r="P32" i="12"/>
  <c r="Q32" i="12"/>
  <c r="R32" i="12"/>
  <c r="S32" i="12"/>
  <c r="T32" i="12"/>
  <c r="U32" i="12"/>
  <c r="V32" i="12"/>
  <c r="W32" i="12"/>
  <c r="X32" i="12"/>
  <c r="Y32" i="12"/>
  <c r="Z32" i="12"/>
  <c r="AA32" i="12"/>
  <c r="B14" i="12"/>
  <c r="C14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B29" i="12"/>
  <c r="C29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B10" i="12"/>
  <c r="B19" i="12"/>
  <c r="C10" i="12"/>
  <c r="C19" i="12"/>
  <c r="D10" i="12"/>
  <c r="D19" i="12"/>
  <c r="D20" i="12"/>
  <c r="E10" i="12"/>
  <c r="E19" i="12"/>
  <c r="E20" i="12"/>
  <c r="F10" i="12"/>
  <c r="F19" i="12"/>
  <c r="F20" i="12"/>
  <c r="G10" i="12"/>
  <c r="G19" i="12"/>
  <c r="G20" i="12"/>
  <c r="H10" i="12"/>
  <c r="H19" i="12"/>
  <c r="H20" i="12"/>
  <c r="I10" i="12"/>
  <c r="I19" i="12"/>
  <c r="I20" i="12"/>
  <c r="J10" i="12"/>
  <c r="J19" i="12"/>
  <c r="J20" i="12"/>
  <c r="K10" i="12"/>
  <c r="K19" i="12"/>
  <c r="K20" i="12"/>
  <c r="L10" i="12"/>
  <c r="L19" i="12"/>
  <c r="L20" i="12"/>
  <c r="M10" i="12"/>
  <c r="M19" i="12"/>
  <c r="M20" i="12"/>
  <c r="N10" i="12"/>
  <c r="N19" i="12"/>
  <c r="N20" i="12"/>
  <c r="O10" i="12"/>
  <c r="O19" i="12"/>
  <c r="O20" i="12"/>
  <c r="P10" i="12"/>
  <c r="P19" i="12"/>
  <c r="P20" i="12"/>
  <c r="Q10" i="12"/>
  <c r="Q19" i="12"/>
  <c r="Q20" i="12"/>
  <c r="R10" i="12"/>
  <c r="R19" i="12"/>
  <c r="R20" i="12"/>
  <c r="S10" i="12"/>
  <c r="S19" i="12"/>
  <c r="S20" i="12"/>
  <c r="T10" i="12"/>
  <c r="T19" i="12"/>
  <c r="T20" i="12"/>
  <c r="U10" i="12"/>
  <c r="U19" i="12"/>
  <c r="U20" i="12"/>
  <c r="V10" i="12"/>
  <c r="V19" i="12"/>
  <c r="V20" i="12"/>
  <c r="W10" i="12"/>
  <c r="W19" i="12"/>
  <c r="X10" i="12"/>
  <c r="X19" i="12"/>
  <c r="Y10" i="12"/>
  <c r="Y19" i="12"/>
  <c r="Z10" i="12"/>
  <c r="Z19" i="12"/>
  <c r="AA10" i="12"/>
  <c r="AA19" i="12"/>
  <c r="B36" i="12"/>
  <c r="B38" i="12"/>
  <c r="C36" i="12"/>
  <c r="C38" i="12"/>
  <c r="D36" i="12"/>
  <c r="D38" i="12"/>
  <c r="E36" i="12"/>
  <c r="E38" i="12"/>
  <c r="F36" i="12"/>
  <c r="F38" i="12"/>
  <c r="G36" i="12"/>
  <c r="G38" i="12"/>
  <c r="H36" i="12"/>
  <c r="H38" i="12"/>
  <c r="I36" i="12"/>
  <c r="I38" i="12"/>
  <c r="J36" i="12"/>
  <c r="J38" i="12"/>
  <c r="K36" i="12"/>
  <c r="K38" i="12"/>
  <c r="L36" i="12"/>
  <c r="L38" i="12"/>
  <c r="M36" i="12"/>
  <c r="M38" i="12"/>
  <c r="N36" i="12"/>
  <c r="N38" i="12"/>
  <c r="O36" i="12"/>
  <c r="O38" i="12"/>
  <c r="P36" i="12"/>
  <c r="P38" i="12"/>
  <c r="Q36" i="12"/>
  <c r="Q38" i="12"/>
  <c r="R36" i="12"/>
  <c r="R38" i="12"/>
  <c r="S36" i="12"/>
  <c r="S38" i="12"/>
  <c r="T36" i="12"/>
  <c r="T38" i="12"/>
  <c r="U36" i="12"/>
  <c r="U38" i="12"/>
  <c r="V36" i="12"/>
  <c r="V38" i="12"/>
  <c r="W36" i="12"/>
  <c r="W38" i="12"/>
  <c r="X36" i="12"/>
  <c r="X38" i="12"/>
  <c r="Y36" i="12"/>
  <c r="Y38" i="12"/>
  <c r="Z36" i="12"/>
  <c r="Z38" i="12"/>
  <c r="AA36" i="12"/>
  <c r="AA38" i="12"/>
  <c r="AA51" i="12"/>
  <c r="W46" i="12"/>
  <c r="V51" i="12"/>
  <c r="T51" i="12"/>
  <c r="R51" i="12"/>
  <c r="P51" i="12"/>
  <c r="N51" i="12"/>
  <c r="L51" i="12"/>
  <c r="J51" i="12"/>
  <c r="H51" i="12"/>
  <c r="F51" i="12"/>
  <c r="D51" i="12"/>
  <c r="B51" i="12"/>
  <c r="J46" i="12"/>
  <c r="B46" i="12"/>
  <c r="W51" i="12"/>
  <c r="AA46" i="12"/>
  <c r="Y46" i="12"/>
  <c r="V46" i="12"/>
  <c r="T46" i="12"/>
  <c r="R46" i="12"/>
  <c r="P46" i="12"/>
  <c r="N46" i="12"/>
  <c r="L46" i="12"/>
  <c r="H46" i="12"/>
  <c r="F46" i="12"/>
  <c r="D46" i="12"/>
  <c r="U51" i="12"/>
  <c r="S51" i="12"/>
  <c r="Q51" i="12"/>
  <c r="O51" i="12"/>
  <c r="M51" i="12"/>
  <c r="K51" i="12"/>
  <c r="I51" i="12"/>
  <c r="G51" i="12"/>
  <c r="E51" i="12"/>
  <c r="C51" i="12"/>
  <c r="X46" i="12"/>
  <c r="Z46" i="12"/>
  <c r="U46" i="12"/>
  <c r="S46" i="12"/>
  <c r="Q46" i="12"/>
  <c r="O46" i="12"/>
  <c r="M46" i="12"/>
  <c r="K46" i="12"/>
  <c r="I46" i="12"/>
  <c r="G46" i="12"/>
  <c r="E46" i="12"/>
  <c r="C46" i="12"/>
  <c r="Y51" i="12"/>
  <c r="G67" i="12"/>
  <c r="G70" i="12"/>
  <c r="K67" i="12"/>
  <c r="K70" i="12"/>
  <c r="M67" i="12"/>
  <c r="M70" i="12"/>
  <c r="C67" i="12"/>
  <c r="C70" i="12"/>
  <c r="E67" i="12"/>
  <c r="E70" i="12"/>
  <c r="U67" i="12"/>
  <c r="U70" i="12"/>
  <c r="O67" i="12"/>
  <c r="O70" i="12"/>
  <c r="Q67" i="12"/>
  <c r="Q70" i="12"/>
  <c r="S67" i="12"/>
  <c r="S70" i="12"/>
  <c r="Y67" i="12"/>
  <c r="Y70" i="12"/>
  <c r="I67" i="12"/>
  <c r="I70" i="12"/>
  <c r="J67" i="12"/>
  <c r="J70" i="12"/>
  <c r="L67" i="12"/>
  <c r="L70" i="12"/>
  <c r="W67" i="12"/>
  <c r="W70" i="12"/>
  <c r="T67" i="12"/>
  <c r="T70" i="12"/>
  <c r="H67" i="12"/>
  <c r="H70" i="12"/>
  <c r="V67" i="12"/>
  <c r="V70" i="12"/>
  <c r="F67" i="12"/>
  <c r="F70" i="12"/>
  <c r="N67" i="12"/>
  <c r="N70" i="12"/>
  <c r="AA67" i="12"/>
  <c r="AA70" i="12"/>
  <c r="R67" i="12"/>
  <c r="R70" i="12"/>
  <c r="P67" i="12"/>
  <c r="P70" i="12"/>
  <c r="D67" i="12"/>
  <c r="D70" i="12"/>
  <c r="B67" i="12"/>
  <c r="B70" i="12"/>
  <c r="X51" i="12"/>
  <c r="X67" i="12"/>
  <c r="X70" i="12"/>
  <c r="Y71" i="12"/>
  <c r="O71" i="12"/>
  <c r="D71" i="12"/>
  <c r="I71" i="12"/>
  <c r="R71" i="12"/>
  <c r="W71" i="12"/>
  <c r="J71" i="12"/>
  <c r="Q71" i="12"/>
  <c r="L71" i="12"/>
  <c r="S71" i="12"/>
  <c r="H71" i="12"/>
  <c r="P71" i="12"/>
  <c r="U71" i="12"/>
  <c r="F71" i="12"/>
  <c r="M71" i="12"/>
  <c r="N71" i="12"/>
  <c r="T71" i="12"/>
  <c r="E71" i="12"/>
  <c r="V71" i="12"/>
  <c r="G71" i="12"/>
  <c r="K71" i="12"/>
  <c r="C71" i="12"/>
  <c r="B71" i="12"/>
  <c r="Z51" i="12"/>
  <c r="Z67" i="12"/>
  <c r="Z70" i="12"/>
  <c r="AA71" i="12"/>
  <c r="X71" i="12"/>
  <c r="Z71" i="12"/>
  <c r="AA39" i="12"/>
  <c r="AA68" i="12"/>
  <c r="AA20" i="12"/>
  <c r="X20" i="12"/>
  <c r="Z20" i="12"/>
  <c r="Y20" i="12"/>
  <c r="W20" i="12"/>
  <c r="Z68" i="12"/>
  <c r="Z39" i="12"/>
  <c r="Y39" i="12"/>
  <c r="X39" i="12"/>
  <c r="B68" i="12"/>
  <c r="B39" i="12"/>
  <c r="L68" i="12"/>
  <c r="I68" i="12"/>
  <c r="H39" i="12"/>
  <c r="I39" i="12"/>
  <c r="G68" i="12"/>
  <c r="J39" i="12"/>
  <c r="K68" i="12"/>
  <c r="F68" i="12"/>
  <c r="C20" i="12"/>
  <c r="J68" i="12"/>
  <c r="E68" i="12"/>
  <c r="G39" i="12"/>
  <c r="E39" i="12"/>
  <c r="D68" i="12"/>
  <c r="H68" i="12"/>
  <c r="C68" i="12"/>
  <c r="F39" i="12"/>
  <c r="D39" i="12"/>
  <c r="C39" i="12"/>
  <c r="L39" i="12"/>
  <c r="K39" i="12"/>
  <c r="B20" i="12"/>
  <c r="V68" i="12"/>
  <c r="V39" i="12"/>
  <c r="O68" i="12"/>
  <c r="S68" i="12"/>
  <c r="P68" i="12"/>
  <c r="M68" i="12"/>
  <c r="Q68" i="12"/>
  <c r="N68" i="12"/>
  <c r="R68" i="12"/>
  <c r="P39" i="12"/>
  <c r="R39" i="12"/>
  <c r="W68" i="12"/>
  <c r="T39" i="12"/>
  <c r="U39" i="12"/>
  <c r="Q39" i="12"/>
  <c r="O39" i="12"/>
  <c r="S39" i="12"/>
  <c r="N39" i="12"/>
  <c r="M39" i="12"/>
  <c r="W39" i="12"/>
  <c r="U68" i="12"/>
  <c r="T68" i="12"/>
  <c r="X68" i="12"/>
  <c r="Y68" i="12"/>
</calcChain>
</file>

<file path=xl/sharedStrings.xml><?xml version="1.0" encoding="utf-8"?>
<sst xmlns="http://schemas.openxmlformats.org/spreadsheetml/2006/main" count="56" uniqueCount="56">
  <si>
    <t>Activos</t>
  </si>
  <si>
    <t>Pasivos</t>
  </si>
  <si>
    <t>2. Operaciones activas de Regulación Monetaria:</t>
  </si>
  <si>
    <t>2.1 Operaciones Repo</t>
  </si>
  <si>
    <t>2.2 Portafolio TES</t>
  </si>
  <si>
    <t>1. Pasivos de Reservas Internacionales</t>
  </si>
  <si>
    <t xml:space="preserve"> Patrimonio</t>
  </si>
  <si>
    <t>1. Capital</t>
  </si>
  <si>
    <t>2. Reservas</t>
  </si>
  <si>
    <t>3. Superávit</t>
  </si>
  <si>
    <t>Total Activos</t>
  </si>
  <si>
    <t>Total Pasivo</t>
  </si>
  <si>
    <t>Total Patrimonio</t>
  </si>
  <si>
    <t>Total Pasivo y Patrimonio</t>
  </si>
  <si>
    <t xml:space="preserve">    -Se efectúa el cálculo del Superávit o déficit por beneficios post empleo, mostrándose un valor neto, antes se mostraba el activo por los valores entregados a las fiducias y el pasivo por la obligación.</t>
  </si>
  <si>
    <t>3. Billetes en Circulación</t>
  </si>
  <si>
    <t>4. Depósitos en Cuenta</t>
  </si>
  <si>
    <t>5. Operaciones Pasivas de Regulación Monetaria</t>
  </si>
  <si>
    <t>5.2 Depósitos de Contracción Monetaria</t>
  </si>
  <si>
    <t>5.1 Remunerados Control Monetario - Gobierno Nal.</t>
  </si>
  <si>
    <t>2,2 Reserva de resultados cambiarios</t>
  </si>
  <si>
    <t>2.3 Reserva para fluctuaciones de monedas</t>
  </si>
  <si>
    <t>2.4 Reserva para protección de activos</t>
  </si>
  <si>
    <t>3.2 Donaciones</t>
  </si>
  <si>
    <t>3.3 Valorizaciones</t>
  </si>
  <si>
    <t>3.4 Ajuste de cambio reservas internacionales</t>
  </si>
  <si>
    <t>3.5 Inversión en activos para actividad cultural</t>
  </si>
  <si>
    <t>3.6 Efecto acumulado cambio contable</t>
  </si>
  <si>
    <t>4. Otros resultados integrales - ORI</t>
  </si>
  <si>
    <t>5. Resultados acumulados proceso de convergencia a NIIF</t>
  </si>
  <si>
    <t>6. Resultados por cambios en política contable - adopción NIIF</t>
  </si>
  <si>
    <r>
      <t xml:space="preserve">1. Activos de Reservas Internacionales  </t>
    </r>
    <r>
      <rPr>
        <b/>
        <vertAlign val="superscript"/>
        <sz val="12"/>
        <color indexed="10"/>
        <rFont val="Arial"/>
        <family val="2"/>
      </rPr>
      <t>1</t>
    </r>
  </si>
  <si>
    <t>8. Resultados del Ejercicio</t>
  </si>
  <si>
    <t xml:space="preserve">7. Resultados de ejercicios anteriores </t>
  </si>
  <si>
    <r>
      <rPr>
        <b/>
        <vertAlign val="superscript"/>
        <sz val="10"/>
        <color indexed="60"/>
        <rFont val="Arial"/>
        <family val="2"/>
      </rPr>
      <t xml:space="preserve">1/ </t>
    </r>
    <r>
      <rPr>
        <sz val="10"/>
        <rFont val="Arial"/>
        <family val="2"/>
      </rPr>
      <t>A partir del año 2013 se dejó de netear las reservas y se presentan tanto en el activo como en el pasivo</t>
    </r>
  </si>
  <si>
    <t>3. Operaciones de Regulación Cambiaria:</t>
  </si>
  <si>
    <t>5. Otros Activos</t>
  </si>
  <si>
    <t>6. Operaciones de Regulación Cambiaria</t>
  </si>
  <si>
    <t>6.1 Contratos Forward</t>
  </si>
  <si>
    <t>6.2 Contratos Swaps</t>
  </si>
  <si>
    <t>7. Depósitos Remunerados Gobierno Nacional</t>
  </si>
  <si>
    <t>8. Otros Pasivos</t>
  </si>
  <si>
    <t>4.1 Beneficios post empleo</t>
  </si>
  <si>
    <t>4.2 TES</t>
  </si>
  <si>
    <t>4.3 Títulos de deuda privada</t>
  </si>
  <si>
    <t>3.1 Cuentas por cobrar liquidación contratos forward</t>
  </si>
  <si>
    <t xml:space="preserve">                     Estado de situación financiera</t>
  </si>
  <si>
    <t xml:space="preserve">                          Al 31 de diciembre de los años 1994 a 2020</t>
  </si>
  <si>
    <t>4. Participación en Organismos y Entidades Internacionales</t>
  </si>
  <si>
    <t>2. Obligaciones con Organismos Internacionales</t>
  </si>
  <si>
    <t xml:space="preserve">                           Cifras en millones de pesos colombianos</t>
  </si>
  <si>
    <t>2.3 Portafolio Títulos de Deuda Privada</t>
  </si>
  <si>
    <t>2.1 Reserva de estabilización monetaria y cambiaria</t>
  </si>
  <si>
    <t>3.1 Liquidación de la CEC</t>
  </si>
  <si>
    <t>A partir del año 2014 se efectuó el ajuste del diferencial cambiario conforme a lo establecido en el Decreto 2386 de 2015, por  $1.045.917</t>
  </si>
  <si>
    <t>A partir del año 2015 se efectuó la aplicación de NIIF, por lo que los siguientes rubros cambian: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</si>
</sst>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7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0.0"/>
    <numFmt numFmtId="168" formatCode="#,##0.0_);\(#,##0.0\)"/>
    <numFmt numFmtId="169" formatCode="_(* #,##0_);_(* \(#,##0\);_(* &quot;-&quot;??_);_(@_)"/>
    <numFmt numFmtId="170" formatCode="_-* #,##0.00\ _P_t_s_-;\-* #,##0.00\ _P_t_s_-;_-* &quot;-&quot;??\ _P_t_s_-;_-@_-"/>
    <numFmt numFmtId="171" formatCode="_ * #,##0.00_ ;_ * \-#,##0.00_ ;_ * &quot;-&quot;??_ ;_ @_ "/>
    <numFmt numFmtId="172" formatCode="_-* #,##0.00\ [$€-1]_-;\-* #,##0.00\ [$€-1]_-;_-* &quot;-&quot;??\ [$€-1]_-"/>
    <numFmt numFmtId="173" formatCode="_-* #,##0\ _P_t_s_-;\-* #,##0\ _P_t_s_-;_-* &quot;-&quot;\ _P_t_s_-;_-@_-"/>
    <numFmt numFmtId="174" formatCode="_-* #,##0\ _P_t_a_-;\-* #,##0\ _P_t_a_-;_-* &quot;-&quot;\ _P_t_a_-;_-@_-"/>
    <numFmt numFmtId="175" formatCode="_-* #,##0\ _p_t_a_-;\-* #,##0\ _p_t_a_-;_-* &quot;-&quot;\ _p_t_a_-;_-@_-"/>
    <numFmt numFmtId="176" formatCode="_-* #,##0.00\ _P_t_a_-;\-* #,##0.00\ _P_t_a_-;_-* &quot;-&quot;??\ _P_t_a_-;_-@_-"/>
    <numFmt numFmtId="177" formatCode="&quot;Verdadero&quot;;&quot;Verdadero&quot;;&quot;Falso&quot;"/>
    <numFmt numFmtId="178" formatCode="#,##0.0000"/>
    <numFmt numFmtId="179" formatCode="_ &quot;$&quot;\ * #,##0.00_ ;_ &quot;$&quot;\ * \-#,##0.00_ ;_ &quot;$&quot;\ * &quot;-&quot;??_ ;_ @_ "/>
    <numFmt numFmtId="180" formatCode="0.00_)"/>
    <numFmt numFmtId="181" formatCode="d\ mmm\ yyyy"/>
    <numFmt numFmtId="182" formatCode="#0.00000000"/>
    <numFmt numFmtId="183" formatCode="#,###.00"/>
    <numFmt numFmtId="184" formatCode="#,###.000"/>
    <numFmt numFmtId="185" formatCode="0.000"/>
    <numFmt numFmtId="186" formatCode="#.000"/>
    <numFmt numFmtId="187" formatCode="#,##0.000"/>
    <numFmt numFmtId="188" formatCode="#"/>
    <numFmt numFmtId="189" formatCode="#.00"/>
    <numFmt numFmtId="190" formatCode="#,###.0"/>
    <numFmt numFmtId="191" formatCode="#,###.0000"/>
    <numFmt numFmtId="192" formatCode="#,###.00000"/>
    <numFmt numFmtId="193" formatCode="#,###.000000"/>
    <numFmt numFmtId="194" formatCode="#,###.0000000"/>
    <numFmt numFmtId="195" formatCode="#,###.00000000"/>
    <numFmt numFmtId="196" formatCode="\$#,##0.00\ ;\(\$#,##0.00\)"/>
    <numFmt numFmtId="197" formatCode="#,##0.00;\(#,##0.00\)"/>
    <numFmt numFmtId="198" formatCode="_ * #,##0_ ;_ * \-#,##0_ ;_ * &quot;-&quot;_ ;_ @_ "/>
  </numFmts>
  <fonts count="36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Helv"/>
    </font>
    <font>
      <sz val="12"/>
      <name val="Helv"/>
    </font>
    <font>
      <b/>
      <sz val="10"/>
      <name val="Arial"/>
      <family val="2"/>
    </font>
    <font>
      <sz val="8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Calibri"/>
      <family val="2"/>
    </font>
    <font>
      <sz val="10"/>
      <color indexed="47"/>
      <name val="Arial"/>
      <family val="2"/>
    </font>
    <font>
      <sz val="14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12"/>
      <color indexed="24"/>
      <name val="Modern"/>
      <family val="3"/>
    </font>
    <font>
      <b/>
      <sz val="18"/>
      <color indexed="24"/>
      <name val="Modern"/>
      <family val="3"/>
    </font>
    <font>
      <b/>
      <sz val="12"/>
      <color indexed="24"/>
      <name val="Modern"/>
      <family val="3"/>
    </font>
    <font>
      <sz val="10"/>
      <name val="Arial"/>
      <family val="2"/>
    </font>
    <font>
      <sz val="10"/>
      <name val="Courier"/>
    </font>
    <font>
      <sz val="9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vertAlign val="superscript"/>
      <sz val="12"/>
      <color indexed="10"/>
      <name val="Arial"/>
      <family val="2"/>
    </font>
    <font>
      <b/>
      <vertAlign val="superscript"/>
      <sz val="10"/>
      <color indexed="60"/>
      <name val="Arial"/>
      <family val="2"/>
    </font>
    <font>
      <sz val="6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b/>
      <sz val="17"/>
      <color rgb="FF022A82"/>
      <name val="Arial Narrow"/>
      <family val="2"/>
    </font>
    <font>
      <sz val="12"/>
      <color theme="1"/>
      <name val="Arial Narrow"/>
      <family val="2"/>
    </font>
    <font>
      <b/>
      <sz val="18"/>
      <color rgb="FF022A82"/>
      <name val="Arial Narrow"/>
      <family val="2"/>
    </font>
    <font>
      <sz val="14"/>
      <color rgb="FF022A82"/>
      <name val="Arial Narrow"/>
      <family val="2"/>
    </font>
    <font>
      <b/>
      <sz val="16"/>
      <color theme="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lightGray">
        <bgColor indexed="4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60A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75">
    <xf numFmtId="0" fontId="0" fillId="0" borderId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172" fontId="3" fillId="0" borderId="0" applyFont="0" applyFill="0" applyBorder="0" applyAlignment="0" applyProtection="0"/>
    <xf numFmtId="38" fontId="7" fillId="2" borderId="0" applyNumberFormat="0" applyBorder="0" applyAlignment="0" applyProtection="0"/>
    <xf numFmtId="0" fontId="29" fillId="0" borderId="0" applyNumberFormat="0" applyFill="0" applyBorder="0" applyAlignment="0" applyProtection="0"/>
    <xf numFmtId="10" fontId="7" fillId="3" borderId="1" applyNumberFormat="0" applyBorder="0" applyAlignment="0" applyProtection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41" fontId="28" fillId="0" borderId="0" applyFont="0" applyFill="0" applyBorder="0" applyAlignment="0" applyProtection="0"/>
    <xf numFmtId="175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3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3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3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3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3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6" fontId="28" fillId="0" borderId="0" applyFont="0" applyFill="0" applyBorder="0" applyAlignment="0" applyProtection="0"/>
    <xf numFmtId="176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3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3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3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37" fontId="8" fillId="0" borderId="0"/>
    <xf numFmtId="180" fontId="9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20" fillId="0" borderId="0"/>
    <xf numFmtId="0" fontId="28" fillId="0" borderId="0"/>
    <xf numFmtId="0" fontId="28" fillId="0" borderId="0"/>
    <xf numFmtId="0" fontId="3" fillId="0" borderId="0"/>
    <xf numFmtId="0" fontId="28" fillId="0" borderId="0"/>
    <xf numFmtId="0" fontId="28" fillId="0" borderId="0"/>
    <xf numFmtId="0" fontId="3" fillId="0" borderId="0"/>
    <xf numFmtId="0" fontId="28" fillId="0" borderId="0"/>
    <xf numFmtId="0" fontId="28" fillId="0" borderId="0"/>
    <xf numFmtId="0" fontId="19" fillId="0" borderId="0"/>
    <xf numFmtId="0" fontId="3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3" fillId="0" borderId="0"/>
    <xf numFmtId="0" fontId="3" fillId="0" borderId="0"/>
    <xf numFmtId="0" fontId="28" fillId="0" borderId="0"/>
    <xf numFmtId="0" fontId="30" fillId="0" borderId="0"/>
    <xf numFmtId="0" fontId="3" fillId="0" borderId="0"/>
    <xf numFmtId="0" fontId="28" fillId="0" borderId="0"/>
    <xf numFmtId="0" fontId="30" fillId="0" borderId="0"/>
    <xf numFmtId="0" fontId="28" fillId="0" borderId="0"/>
    <xf numFmtId="0" fontId="30" fillId="0" borderId="0"/>
    <xf numFmtId="0" fontId="28" fillId="0" borderId="0"/>
    <xf numFmtId="0" fontId="3" fillId="0" borderId="0"/>
    <xf numFmtId="0" fontId="5" fillId="0" borderId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28" fillId="23" borderId="7" applyNumberFormat="0" applyFont="0" applyAlignment="0" applyProtection="0"/>
    <xf numFmtId="0" fontId="11" fillId="4" borderId="0"/>
    <xf numFmtId="0" fontId="12" fillId="2" borderId="0"/>
    <xf numFmtId="0" fontId="13" fillId="5" borderId="0">
      <alignment horizontal="left"/>
    </xf>
    <xf numFmtId="0" fontId="14" fillId="6" borderId="1">
      <alignment horizontal="left"/>
    </xf>
    <xf numFmtId="0" fontId="13" fillId="7" borderId="0"/>
    <xf numFmtId="181" fontId="3" fillId="8" borderId="1">
      <alignment horizontal="left"/>
      <protection locked="0"/>
    </xf>
    <xf numFmtId="3" fontId="3" fillId="8" borderId="1">
      <alignment horizontal="right"/>
      <protection locked="0"/>
    </xf>
    <xf numFmtId="4" fontId="3" fillId="8" borderId="1">
      <alignment horizontal="right"/>
      <protection locked="0"/>
    </xf>
    <xf numFmtId="182" fontId="3" fillId="8" borderId="1">
      <alignment horizontal="right"/>
      <protection locked="0"/>
    </xf>
    <xf numFmtId="183" fontId="3" fillId="8" borderId="1">
      <alignment horizontal="right"/>
      <protection locked="0"/>
    </xf>
    <xf numFmtId="184" fontId="3" fillId="8" borderId="1">
      <alignment horizontal="right"/>
      <protection locked="0"/>
    </xf>
    <xf numFmtId="185" fontId="3" fillId="8" borderId="1">
      <alignment horizontal="right"/>
      <protection locked="0"/>
    </xf>
    <xf numFmtId="186" fontId="3" fillId="8" borderId="1">
      <alignment horizontal="right"/>
      <protection locked="0"/>
    </xf>
    <xf numFmtId="187" fontId="3" fillId="8" borderId="1">
      <alignment horizontal="right"/>
      <protection locked="0"/>
    </xf>
    <xf numFmtId="2" fontId="3" fillId="8" borderId="1">
      <alignment horizontal="right"/>
      <protection locked="0"/>
    </xf>
    <xf numFmtId="188" fontId="3" fillId="8" borderId="1">
      <alignment horizontal="right"/>
      <protection locked="0"/>
    </xf>
    <xf numFmtId="189" fontId="3" fillId="8" borderId="1">
      <alignment horizontal="right"/>
      <protection locked="0"/>
    </xf>
    <xf numFmtId="167" fontId="3" fillId="8" borderId="1">
      <alignment horizontal="right"/>
      <protection locked="0"/>
    </xf>
    <xf numFmtId="1" fontId="3" fillId="8" borderId="1">
      <alignment horizontal="right"/>
      <protection locked="0"/>
    </xf>
    <xf numFmtId="190" fontId="3" fillId="8" borderId="1">
      <alignment horizontal="right"/>
      <protection locked="0"/>
    </xf>
    <xf numFmtId="183" fontId="3" fillId="8" borderId="1">
      <alignment horizontal="right"/>
      <protection locked="0"/>
    </xf>
    <xf numFmtId="184" fontId="3" fillId="8" borderId="1">
      <alignment horizontal="right"/>
      <protection locked="0"/>
    </xf>
    <xf numFmtId="191" fontId="3" fillId="8" borderId="1">
      <alignment horizontal="right"/>
      <protection locked="0"/>
    </xf>
    <xf numFmtId="192" fontId="3" fillId="8" borderId="1">
      <alignment horizontal="right"/>
      <protection locked="0"/>
    </xf>
    <xf numFmtId="193" fontId="3" fillId="8" borderId="1">
      <alignment horizontal="right"/>
      <protection locked="0"/>
    </xf>
    <xf numFmtId="194" fontId="3" fillId="8" borderId="1">
      <alignment horizontal="right"/>
      <protection locked="0"/>
    </xf>
    <xf numFmtId="195" fontId="3" fillId="8" borderId="1">
      <alignment horizontal="right"/>
      <protection locked="0"/>
    </xf>
    <xf numFmtId="49" fontId="3" fillId="8" borderId="1">
      <alignment horizontal="left"/>
      <protection locked="0"/>
    </xf>
    <xf numFmtId="49" fontId="3" fillId="8" borderId="1">
      <alignment horizontal="left" wrapText="1"/>
      <protection locked="0"/>
    </xf>
    <xf numFmtId="18" fontId="3" fillId="8" borderId="1">
      <alignment horizontal="left"/>
      <protection locked="0"/>
    </xf>
    <xf numFmtId="0" fontId="6" fillId="3" borderId="1">
      <alignment horizontal="center"/>
    </xf>
    <xf numFmtId="0" fontId="6" fillId="3" borderId="1">
      <alignment horizontal="center" wrapText="1"/>
    </xf>
    <xf numFmtId="181" fontId="6" fillId="3" borderId="1">
      <alignment horizontal="left"/>
    </xf>
    <xf numFmtId="0" fontId="6" fillId="3" borderId="1">
      <alignment horizontal="left"/>
    </xf>
    <xf numFmtId="0" fontId="6" fillId="3" borderId="1">
      <alignment horizontal="left" wrapText="1"/>
    </xf>
    <xf numFmtId="0" fontId="6" fillId="3" borderId="1">
      <alignment horizontal="right"/>
    </xf>
    <xf numFmtId="0" fontId="6" fillId="3" borderId="1">
      <alignment horizontal="right" wrapText="1"/>
    </xf>
    <xf numFmtId="181" fontId="3" fillId="9" borderId="1">
      <alignment horizontal="left"/>
    </xf>
    <xf numFmtId="3" fontId="3" fillId="9" borderId="1">
      <alignment horizontal="right"/>
    </xf>
    <xf numFmtId="4" fontId="3" fillId="9" borderId="1">
      <alignment horizontal="right"/>
    </xf>
    <xf numFmtId="182" fontId="3" fillId="9" borderId="1">
      <alignment horizontal="right"/>
    </xf>
    <xf numFmtId="183" fontId="3" fillId="9" borderId="1">
      <alignment horizontal="right"/>
    </xf>
    <xf numFmtId="184" fontId="3" fillId="9" borderId="1">
      <alignment horizontal="right"/>
      <protection locked="0"/>
    </xf>
    <xf numFmtId="185" fontId="3" fillId="9" borderId="1">
      <alignment horizontal="right"/>
    </xf>
    <xf numFmtId="186" fontId="3" fillId="9" borderId="1">
      <alignment horizontal="right"/>
    </xf>
    <xf numFmtId="187" fontId="3" fillId="9" borderId="1">
      <alignment horizontal="right"/>
    </xf>
    <xf numFmtId="2" fontId="3" fillId="9" borderId="1">
      <alignment horizontal="right"/>
    </xf>
    <xf numFmtId="188" fontId="3" fillId="9" borderId="1">
      <alignment horizontal="right"/>
    </xf>
    <xf numFmtId="189" fontId="3" fillId="9" borderId="1">
      <alignment horizontal="right"/>
    </xf>
    <xf numFmtId="167" fontId="3" fillId="9" borderId="1">
      <alignment horizontal="right"/>
    </xf>
    <xf numFmtId="1" fontId="3" fillId="9" borderId="1">
      <alignment horizontal="right"/>
    </xf>
    <xf numFmtId="190" fontId="3" fillId="9" borderId="1">
      <alignment horizontal="right"/>
    </xf>
    <xf numFmtId="183" fontId="3" fillId="9" borderId="1">
      <alignment horizontal="right"/>
    </xf>
    <xf numFmtId="184" fontId="3" fillId="9" borderId="1">
      <alignment horizontal="right"/>
    </xf>
    <xf numFmtId="191" fontId="3" fillId="9" borderId="1">
      <alignment horizontal="right"/>
    </xf>
    <xf numFmtId="192" fontId="3" fillId="9" borderId="1">
      <alignment horizontal="right"/>
    </xf>
    <xf numFmtId="193" fontId="3" fillId="9" borderId="1">
      <alignment horizontal="right"/>
    </xf>
    <xf numFmtId="194" fontId="3" fillId="9" borderId="1">
      <alignment horizontal="right"/>
    </xf>
    <xf numFmtId="195" fontId="3" fillId="9" borderId="1">
      <alignment horizontal="right"/>
    </xf>
    <xf numFmtId="49" fontId="3" fillId="9" borderId="1">
      <alignment horizontal="left"/>
    </xf>
    <xf numFmtId="49" fontId="3" fillId="9" borderId="1">
      <alignment horizontal="left" wrapText="1"/>
    </xf>
    <xf numFmtId="18" fontId="3" fillId="9" borderId="1">
      <alignment horizontal="left"/>
    </xf>
    <xf numFmtId="49" fontId="3" fillId="10" borderId="1">
      <alignment horizontal="left"/>
    </xf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2"/>
    <xf numFmtId="0" fontId="3" fillId="0" borderId="0" applyNumberFormat="0"/>
    <xf numFmtId="0" fontId="16" fillId="0" borderId="0" applyProtection="0"/>
    <xf numFmtId="196" fontId="16" fillId="0" borderId="0" applyProtection="0"/>
    <xf numFmtId="0" fontId="17" fillId="0" borderId="0" applyProtection="0"/>
    <xf numFmtId="0" fontId="18" fillId="0" borderId="0" applyProtection="0"/>
    <xf numFmtId="0" fontId="16" fillId="0" borderId="3" applyProtection="0"/>
    <xf numFmtId="0" fontId="16" fillId="0" borderId="0"/>
    <xf numFmtId="10" fontId="16" fillId="0" borderId="0" applyProtection="0"/>
    <xf numFmtId="0" fontId="16" fillId="0" borderId="0"/>
    <xf numFmtId="2" fontId="16" fillId="0" borderId="0" applyProtection="0"/>
    <xf numFmtId="4" fontId="16" fillId="0" borderId="0" applyProtection="0"/>
  </cellStyleXfs>
  <cellXfs count="40">
    <xf numFmtId="0" fontId="0" fillId="0" borderId="0" xfId="0"/>
    <xf numFmtId="0" fontId="2" fillId="0" borderId="0" xfId="0" applyFont="1" applyFill="1"/>
    <xf numFmtId="0" fontId="2" fillId="0" borderId="0" xfId="0" applyFont="1"/>
    <xf numFmtId="0" fontId="1" fillId="0" borderId="0" xfId="0" applyFont="1"/>
    <xf numFmtId="169" fontId="2" fillId="0" borderId="0" xfId="41" applyNumberFormat="1" applyFont="1" applyFill="1"/>
    <xf numFmtId="0" fontId="3" fillId="0" borderId="0" xfId="0" applyFont="1"/>
    <xf numFmtId="0" fontId="22" fillId="0" borderId="0" xfId="0" applyFont="1"/>
    <xf numFmtId="0" fontId="22" fillId="0" borderId="0" xfId="0" applyFont="1" applyFill="1"/>
    <xf numFmtId="0" fontId="22" fillId="0" borderId="0" xfId="0" applyFont="1" applyAlignment="1">
      <alignment horizontal="left" indent="2"/>
    </xf>
    <xf numFmtId="0" fontId="1" fillId="0" borderId="0" xfId="173" applyFont="1" applyFill="1" applyAlignment="1" applyProtection="1">
      <alignment horizontal="center" wrapText="1"/>
    </xf>
    <xf numFmtId="0" fontId="21" fillId="0" borderId="0" xfId="0" applyFont="1"/>
    <xf numFmtId="0" fontId="22" fillId="0" borderId="0" xfId="0" applyFont="1" applyFill="1" applyAlignment="1">
      <alignment horizontal="left" indent="2"/>
    </xf>
    <xf numFmtId="0" fontId="24" fillId="0" borderId="0" xfId="0" applyFont="1"/>
    <xf numFmtId="164" fontId="2" fillId="0" borderId="0" xfId="42" applyFont="1"/>
    <xf numFmtId="164" fontId="23" fillId="24" borderId="4" xfId="42" applyFont="1" applyFill="1" applyBorder="1" applyProtection="1"/>
    <xf numFmtId="0" fontId="23" fillId="24" borderId="4" xfId="0" applyFont="1" applyFill="1" applyBorder="1"/>
    <xf numFmtId="0" fontId="1" fillId="0" borderId="0" xfId="173" applyFont="1" applyFill="1" applyAlignment="1" applyProtection="1">
      <alignment wrapText="1"/>
    </xf>
    <xf numFmtId="169" fontId="2" fillId="0" borderId="0" xfId="41" applyNumberFormat="1" applyFont="1"/>
    <xf numFmtId="0" fontId="2" fillId="0" borderId="5" xfId="0" applyFont="1" applyBorder="1"/>
    <xf numFmtId="0" fontId="2" fillId="0" borderId="6" xfId="0" applyFont="1" applyFill="1" applyBorder="1" applyAlignment="1">
      <alignment horizontal="left"/>
    </xf>
    <xf numFmtId="169" fontId="22" fillId="0" borderId="0" xfId="41" applyNumberFormat="1" applyFont="1"/>
    <xf numFmtId="169" fontId="22" fillId="0" borderId="0" xfId="41" applyNumberFormat="1" applyFont="1" applyFill="1"/>
    <xf numFmtId="49" fontId="22" fillId="0" borderId="6" xfId="0" applyNumberFormat="1" applyFont="1" applyFill="1" applyBorder="1" applyAlignment="1">
      <alignment horizontal="left" indent="2"/>
    </xf>
    <xf numFmtId="197" fontId="3" fillId="0" borderId="0" xfId="0" applyNumberFormat="1" applyFont="1"/>
    <xf numFmtId="0" fontId="3" fillId="0" borderId="0" xfId="0" applyFont="1" applyFill="1" applyBorder="1"/>
    <xf numFmtId="0" fontId="2" fillId="0" borderId="0" xfId="0" applyFont="1" applyBorder="1"/>
    <xf numFmtId="3" fontId="27" fillId="0" borderId="0" xfId="0" applyNumberFormat="1" applyFont="1"/>
    <xf numFmtId="164" fontId="2" fillId="0" borderId="0" xfId="0" applyNumberFormat="1" applyFont="1"/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169" fontId="2" fillId="0" borderId="0" xfId="0" applyNumberFormat="1" applyFont="1"/>
    <xf numFmtId="3" fontId="35" fillId="25" borderId="8" xfId="122" applyNumberFormat="1" applyFont="1" applyFill="1" applyBorder="1" applyAlignment="1">
      <alignment horizontal="center" vertical="center" wrapText="1"/>
    </xf>
    <xf numFmtId="164" fontId="2" fillId="0" borderId="0" xfId="41" applyNumberFormat="1" applyFont="1"/>
    <xf numFmtId="164" fontId="22" fillId="0" borderId="0" xfId="41" applyNumberFormat="1" applyFont="1"/>
    <xf numFmtId="164" fontId="2" fillId="0" borderId="0" xfId="41" applyNumberFormat="1" applyFont="1" applyFill="1"/>
    <xf numFmtId="164" fontId="22" fillId="0" borderId="0" xfId="41" applyNumberFormat="1" applyFont="1" applyFill="1"/>
    <xf numFmtId="164" fontId="23" fillId="24" borderId="4" xfId="42" applyNumberFormat="1" applyFont="1" applyFill="1" applyBorder="1" applyProtection="1"/>
    <xf numFmtId="169" fontId="23" fillId="24" borderId="4" xfId="42" applyNumberFormat="1" applyFont="1" applyFill="1" applyBorder="1" applyProtection="1"/>
  </cellXfs>
  <cellStyles count="275">
    <cellStyle name="20% - Énfasis1 2" xfId="1"/>
    <cellStyle name="20% - Énfasis1 3" xfId="2"/>
    <cellStyle name="20% - Énfasis1 4" xfId="3"/>
    <cellStyle name="20% - Énfasis2 2" xfId="4"/>
    <cellStyle name="20% - Énfasis2 3" xfId="5"/>
    <cellStyle name="20% - Énfasis2 4" xfId="6"/>
    <cellStyle name="20% - Énfasis3 2" xfId="7"/>
    <cellStyle name="20% - Énfasis3 3" xfId="8"/>
    <cellStyle name="20% - Énfasis3 4" xfId="9"/>
    <cellStyle name="20% - Énfasis4 2" xfId="10"/>
    <cellStyle name="20% - Énfasis4 3" xfId="11"/>
    <cellStyle name="20% - Énfasis4 4" xfId="12"/>
    <cellStyle name="20% - Énfasis5 2" xfId="13"/>
    <cellStyle name="20% - Énfasis5 3" xfId="14"/>
    <cellStyle name="20% - Énfasis5 4" xfId="15"/>
    <cellStyle name="20% - Énfasis6 2" xfId="16"/>
    <cellStyle name="20% - Énfasis6 3" xfId="17"/>
    <cellStyle name="20% - Énfasis6 4" xfId="18"/>
    <cellStyle name="40% - Énfasis1 2" xfId="19"/>
    <cellStyle name="40% - Énfasis1 3" xfId="20"/>
    <cellStyle name="40% - Énfasis1 4" xfId="21"/>
    <cellStyle name="40% - Énfasis2 2" xfId="22"/>
    <cellStyle name="40% - Énfasis2 3" xfId="23"/>
    <cellStyle name="40% - Énfasis2 4" xfId="24"/>
    <cellStyle name="40% - Énfasis3 2" xfId="25"/>
    <cellStyle name="40% - Énfasis3 3" xfId="26"/>
    <cellStyle name="40% - Énfasis3 4" xfId="27"/>
    <cellStyle name="40% - Énfasis4 2" xfId="28"/>
    <cellStyle name="40% - Énfasis4 3" xfId="29"/>
    <cellStyle name="40% - Énfasis4 4" xfId="30"/>
    <cellStyle name="40% - Énfasis5 2" xfId="31"/>
    <cellStyle name="40% - Énfasis5 3" xfId="32"/>
    <cellStyle name="40% - Énfasis5 4" xfId="33"/>
    <cellStyle name="40% - Énfasis6 2" xfId="34"/>
    <cellStyle name="40% - Énfasis6 3" xfId="35"/>
    <cellStyle name="40% - Énfasis6 4" xfId="36"/>
    <cellStyle name="Euro" xfId="37"/>
    <cellStyle name="Grey" xfId="38"/>
    <cellStyle name="Hipervínculo 2" xfId="39"/>
    <cellStyle name="Input [yellow]" xfId="40"/>
    <cellStyle name="Millares" xfId="41" builtinId="3"/>
    <cellStyle name="Millares [0]" xfId="42" builtinId="6"/>
    <cellStyle name="Millares [0] 2" xfId="43"/>
    <cellStyle name="Millares [0] 2 2" xfId="44"/>
    <cellStyle name="Millares [0] 2 3" xfId="45"/>
    <cellStyle name="Millares [0] 2 4" xfId="46"/>
    <cellStyle name="Millares [0] 2 5" xfId="47"/>
    <cellStyle name="Millares [0] 3" xfId="48"/>
    <cellStyle name="Millares [0] 3 2" xfId="49"/>
    <cellStyle name="Millares [0] 4" xfId="50"/>
    <cellStyle name="Millares [0] 4 2" xfId="51"/>
    <cellStyle name="Millares [0] 4 3" xfId="52"/>
    <cellStyle name="Millares [0] 5" xfId="53"/>
    <cellStyle name="Millares [0] 6" xfId="54"/>
    <cellStyle name="Millares [0] 7" xfId="55"/>
    <cellStyle name="Millares 10" xfId="56"/>
    <cellStyle name="Millares 10 2" xfId="57"/>
    <cellStyle name="Millares 11" xfId="58"/>
    <cellStyle name="Millares 11 2" xfId="59"/>
    <cellStyle name="Millares 12" xfId="60"/>
    <cellStyle name="Millares 12 2" xfId="61"/>
    <cellStyle name="Millares 13" xfId="62"/>
    <cellStyle name="Millares 13 2" xfId="63"/>
    <cellStyle name="Millares 14" xfId="64"/>
    <cellStyle name="Millares 14 2" xfId="65"/>
    <cellStyle name="Millares 15" xfId="66"/>
    <cellStyle name="Millares 15 2" xfId="67"/>
    <cellStyle name="Millares 16" xfId="68"/>
    <cellStyle name="Millares 16 2" xfId="69"/>
    <cellStyle name="Millares 17" xfId="70"/>
    <cellStyle name="Millares 17 2" xfId="71"/>
    <cellStyle name="Millares 18" xfId="72"/>
    <cellStyle name="Millares 18 2" xfId="73"/>
    <cellStyle name="Millares 19" xfId="74"/>
    <cellStyle name="Millares 19 2" xfId="75"/>
    <cellStyle name="Millares 2" xfId="76"/>
    <cellStyle name="Millares 2 2" xfId="77"/>
    <cellStyle name="Millares 2 3" xfId="78"/>
    <cellStyle name="Millares 2 4" xfId="79"/>
    <cellStyle name="Millares 2 5" xfId="80"/>
    <cellStyle name="Millares 20" xfId="81"/>
    <cellStyle name="Millares 20 2" xfId="82"/>
    <cellStyle name="Millares 21" xfId="83"/>
    <cellStyle name="Millares 21 2" xfId="84"/>
    <cellStyle name="Millares 22" xfId="85"/>
    <cellStyle name="Millares 22 2" xfId="86"/>
    <cellStyle name="Millares 23" xfId="87"/>
    <cellStyle name="Millares 23 2" xfId="88"/>
    <cellStyle name="Millares 24" xfId="89"/>
    <cellStyle name="Millares 24 2" xfId="90"/>
    <cellStyle name="Millares 25" xfId="91"/>
    <cellStyle name="Millares 25 2" xfId="92"/>
    <cellStyle name="Millares 26" xfId="93"/>
    <cellStyle name="Millares 26 2" xfId="94"/>
    <cellStyle name="Millares 27" xfId="95"/>
    <cellStyle name="Millares 27 2" xfId="96"/>
    <cellStyle name="Millares 28" xfId="97"/>
    <cellStyle name="Millares 28 2" xfId="98"/>
    <cellStyle name="Millares 29" xfId="99"/>
    <cellStyle name="Millares 29 2" xfId="100"/>
    <cellStyle name="Millares 3" xfId="101"/>
    <cellStyle name="Millares 3 2" xfId="102"/>
    <cellStyle name="Millares 30" xfId="103"/>
    <cellStyle name="Millares 30 2" xfId="104"/>
    <cellStyle name="Millares 31" xfId="105"/>
    <cellStyle name="Millares 31 2" xfId="106"/>
    <cellStyle name="Millares 32" xfId="107"/>
    <cellStyle name="Millares 32 2" xfId="108"/>
    <cellStyle name="Millares 33" xfId="109"/>
    <cellStyle name="Millares 33 2" xfId="110"/>
    <cellStyle name="Millares 34" xfId="111"/>
    <cellStyle name="Millares 35" xfId="112"/>
    <cellStyle name="Millares 36" xfId="113"/>
    <cellStyle name="Millares 37" xfId="114"/>
    <cellStyle name="Millares 4" xfId="115"/>
    <cellStyle name="Millares 4 2" xfId="116"/>
    <cellStyle name="Millares 4 2 2" xfId="117"/>
    <cellStyle name="Millares 4 3" xfId="118"/>
    <cellStyle name="Millares 4 4" xfId="119"/>
    <cellStyle name="Millares 4 5" xfId="120"/>
    <cellStyle name="Millares 42" xfId="121"/>
    <cellStyle name="Millares 5" xfId="122"/>
    <cellStyle name="Millares 5 2" xfId="123"/>
    <cellStyle name="Millares 6" xfId="124"/>
    <cellStyle name="Millares 6 2" xfId="125"/>
    <cellStyle name="Millares 7" xfId="126"/>
    <cellStyle name="Millares 7 2" xfId="127"/>
    <cellStyle name="Millares 8" xfId="128"/>
    <cellStyle name="Millares 8 2" xfId="129"/>
    <cellStyle name="Millares 9" xfId="130"/>
    <cellStyle name="Millares 9 2" xfId="131"/>
    <cellStyle name="Moneda 2" xfId="132"/>
    <cellStyle name="Moneda 3" xfId="133"/>
    <cellStyle name="Moneda 4" xfId="134"/>
    <cellStyle name="Moneda 5" xfId="135"/>
    <cellStyle name="Moneda 6" xfId="136"/>
    <cellStyle name="Moneda 7" xfId="137"/>
    <cellStyle name="Moneda 8" xfId="138"/>
    <cellStyle name="no dec" xfId="139"/>
    <cellStyle name="Normal" xfId="0" builtinId="0"/>
    <cellStyle name="Normal - Style1" xfId="140"/>
    <cellStyle name="Normal 10" xfId="141"/>
    <cellStyle name="Normal 11" xfId="142"/>
    <cellStyle name="Normal 11 2" xfId="143"/>
    <cellStyle name="Normal 11 3" xfId="144"/>
    <cellStyle name="Normal 12" xfId="145"/>
    <cellStyle name="Normal 13" xfId="146"/>
    <cellStyle name="Normal 14" xfId="147"/>
    <cellStyle name="Normal 15" xfId="148"/>
    <cellStyle name="Normal 2" xfId="149"/>
    <cellStyle name="Normal 2 2" xfId="150"/>
    <cellStyle name="Normal 2 2 2" xfId="151"/>
    <cellStyle name="Normal 2 2 3" xfId="152"/>
    <cellStyle name="Normal 2 3" xfId="153"/>
    <cellStyle name="Normal 2 4" xfId="154"/>
    <cellStyle name="Normal 2 5" xfId="155"/>
    <cellStyle name="Normal 2_CUADROS NOTAS 2009" xfId="156"/>
    <cellStyle name="Normal 3" xfId="157"/>
    <cellStyle name="Normal 3 2" xfId="158"/>
    <cellStyle name="Normal 3 3" xfId="159"/>
    <cellStyle name="Normal 3 4" xfId="160"/>
    <cellStyle name="Normal 4" xfId="161"/>
    <cellStyle name="Normal 4 2" xfId="162"/>
    <cellStyle name="Normal 5" xfId="163"/>
    <cellStyle name="Normal 6" xfId="164"/>
    <cellStyle name="Normal 6 2" xfId="165"/>
    <cellStyle name="Normal 6 3" xfId="166"/>
    <cellStyle name="Normal 7" xfId="167"/>
    <cellStyle name="Normal 7 2" xfId="168"/>
    <cellStyle name="Normal 8" xfId="169"/>
    <cellStyle name="Normal 8 2" xfId="170"/>
    <cellStyle name="Normal 9" xfId="171"/>
    <cellStyle name="Normal 9 2" xfId="172"/>
    <cellStyle name="Normal_SITUACIÓN FINANCIERA BANCO REPUBLICA" xfId="173"/>
    <cellStyle name="Notas 10" xfId="174"/>
    <cellStyle name="Notas 2" xfId="175"/>
    <cellStyle name="Notas 2 2" xfId="176"/>
    <cellStyle name="Notas 3" xfId="177"/>
    <cellStyle name="Notas 3 2" xfId="178"/>
    <cellStyle name="Notas 4" xfId="179"/>
    <cellStyle name="Notas 4 2" xfId="180"/>
    <cellStyle name="Notas 5" xfId="181"/>
    <cellStyle name="Notas 5 2" xfId="182"/>
    <cellStyle name="Notas 6" xfId="183"/>
    <cellStyle name="Notas 6 2" xfId="184"/>
    <cellStyle name="Notas 7" xfId="185"/>
    <cellStyle name="Notas 7 2" xfId="186"/>
    <cellStyle name="Notas 8" xfId="187"/>
    <cellStyle name="Notas 8 2" xfId="188"/>
    <cellStyle name="Notas 9" xfId="189"/>
    <cellStyle name="OPXArea" xfId="190"/>
    <cellStyle name="OPXButtonBar" xfId="191"/>
    <cellStyle name="OPXHeadingArea" xfId="192"/>
    <cellStyle name="OPXHeadingRange" xfId="193"/>
    <cellStyle name="OPXHeadingWorkbook" xfId="194"/>
    <cellStyle name="OPXInDate" xfId="195"/>
    <cellStyle name="OPXInFmat1" xfId="196"/>
    <cellStyle name="OPXInFmat10" xfId="197"/>
    <cellStyle name="OPXInFmat11" xfId="198"/>
    <cellStyle name="OPXInFmat2" xfId="199"/>
    <cellStyle name="OPXInFmat23" xfId="200"/>
    <cellStyle name="OPXInFmat25" xfId="201"/>
    <cellStyle name="OPXInFmat26" xfId="202"/>
    <cellStyle name="OPXInFmat27" xfId="203"/>
    <cellStyle name="OPXInFmat5" xfId="204"/>
    <cellStyle name="OPXInFmat6" xfId="205"/>
    <cellStyle name="OPXInFmat7" xfId="206"/>
    <cellStyle name="OPXInFmat8" xfId="207"/>
    <cellStyle name="OPXInFmat9" xfId="208"/>
    <cellStyle name="OPXInFmatRate61" xfId="209"/>
    <cellStyle name="OPXInFmatRate62" xfId="210"/>
    <cellStyle name="OPXInFmatRate63" xfId="211"/>
    <cellStyle name="OPXInFmatRate64" xfId="212"/>
    <cellStyle name="OPXInFmatRate65" xfId="213"/>
    <cellStyle name="OPXInFmatRate66" xfId="214"/>
    <cellStyle name="OPXInFmatRate67" xfId="215"/>
    <cellStyle name="OPXInFmatRate68" xfId="216"/>
    <cellStyle name="OPXInText" xfId="217"/>
    <cellStyle name="OPXInTextWrap" xfId="218"/>
    <cellStyle name="OPXInTime" xfId="219"/>
    <cellStyle name="OPXLiteralCenter" xfId="220"/>
    <cellStyle name="OPXLiteralCenterWrap" xfId="221"/>
    <cellStyle name="OPXLiteralDateLeft" xfId="222"/>
    <cellStyle name="OPXLiteralLeft" xfId="223"/>
    <cellStyle name="OPXLiteralLeftWrap" xfId="224"/>
    <cellStyle name="OPXLiteralRight" xfId="225"/>
    <cellStyle name="OPXLiteralRightWrap" xfId="226"/>
    <cellStyle name="OPXOutDate" xfId="227"/>
    <cellStyle name="OPXOutFmat1" xfId="228"/>
    <cellStyle name="OPXOutFmat10" xfId="229"/>
    <cellStyle name="OPXOutFmat11" xfId="230"/>
    <cellStyle name="OPXOutFmat2" xfId="231"/>
    <cellStyle name="OPXOutFmat23" xfId="232"/>
    <cellStyle name="OPXOutFmat25" xfId="233"/>
    <cellStyle name="OPXOutFmat26" xfId="234"/>
    <cellStyle name="OPXOutFmat27" xfId="235"/>
    <cellStyle name="OPXOutFmat5" xfId="236"/>
    <cellStyle name="OPXOutFmat6" xfId="237"/>
    <cellStyle name="OPXOutFmat7" xfId="238"/>
    <cellStyle name="OPXOutFmat8" xfId="239"/>
    <cellStyle name="OPXOutFmat9" xfId="240"/>
    <cellStyle name="OPXOutFmatRate61" xfId="241"/>
    <cellStyle name="OPXOutFmatRate62" xfId="242"/>
    <cellStyle name="OPXOutFmatRate63" xfId="243"/>
    <cellStyle name="OPXOutFmatRate64" xfId="244"/>
    <cellStyle name="OPXOutFmatRate65" xfId="245"/>
    <cellStyle name="OPXOutFmatRate66" xfId="246"/>
    <cellStyle name="OPXOutFmatRate67" xfId="247"/>
    <cellStyle name="OPXOutFmatRate68" xfId="248"/>
    <cellStyle name="OPXOutText" xfId="249"/>
    <cellStyle name="OPXOutTextWrap" xfId="250"/>
    <cellStyle name="OPXOutTime" xfId="251"/>
    <cellStyle name="OPXProtected" xfId="252"/>
    <cellStyle name="Percent [2]" xfId="253"/>
    <cellStyle name="Porcentaje 2" xfId="254"/>
    <cellStyle name="Porcentaje 3" xfId="255"/>
    <cellStyle name="Porcentual 2" xfId="256"/>
    <cellStyle name="Porcentual 2 2" xfId="257"/>
    <cellStyle name="Porcentual 2 3" xfId="258"/>
    <cellStyle name="Porcentual 2 4" xfId="259"/>
    <cellStyle name="Porcentual 3" xfId="260"/>
    <cellStyle name="Porcentual 3 2" xfId="261"/>
    <cellStyle name="Porcentual 4" xfId="262"/>
    <cellStyle name="STYL1 - Modelo1" xfId="263"/>
    <cellStyle name="Text" xfId="264"/>
    <cellStyle name="ДАТА" xfId="265"/>
    <cellStyle name="ДЕНЕЖНЫЙ_BOPENGC" xfId="266"/>
    <cellStyle name="ЗАГОЛОВОК1" xfId="267"/>
    <cellStyle name="ЗАГОЛОВОК2" xfId="268"/>
    <cellStyle name="ИТОГОВЫЙ" xfId="269"/>
    <cellStyle name="Обычный_BOPENGC" xfId="270"/>
    <cellStyle name="ПРОЦЕНТНЫЙ_BOPENGC" xfId="271"/>
    <cellStyle name="ТЕКСТ" xfId="272"/>
    <cellStyle name="ФИКСИРОВАННЫЙ" xfId="273"/>
    <cellStyle name="ФИНАНСОВЫЙ_BOPENGC" xfId="274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3</xdr:row>
      <xdr:rowOff>180975</xdr:rowOff>
    </xdr:to>
    <xdr:pic>
      <xdr:nvPicPr>
        <xdr:cNvPr id="1026" name="3 Imagen" descr="15">
          <a:extLst>
            <a:ext uri="{FF2B5EF4-FFF2-40B4-BE49-F238E27FC236}">
              <a16:creationId xmlns:a16="http://schemas.microsoft.com/office/drawing/2014/main" id="{3FEF8B98-72CF-4DE9-89C9-6E2E6AE21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44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gcastrru\Configuraci&#243;n%20local\Archivos%20temporales%20de%20Internet\Content.Outlook\7HU3L8MU\cuadrosreserva-publicacio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mat2\ca\Presupuesto\Informes\2003\03_Gast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duartgo\AppData\Local\Microsoft\Windows\INetCache\Content.Outlook\92FEUL1D\Balance%20General%20-%20P%20y%20G%201991%20a%20diciembre%202020%20comparativo%20reporceso_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jquint\Reservas\Conciliaciones\SALDOS%20T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mat2\ca\Presupuesto\Informes\2004\04_Gast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celispi\AppData\Local\Microsoft\Windows\Temporary%20Internet%20Files\Content.Outlook\JZR4CIVT\Checklist%20-%20%20Aspectos%20tecnicos%20intangibles%20201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celispi\AppData\Local\Microsoft\Windows\Temporary%20Internet%20Files\Content.Outlook\JZR4CIVT\Checklist%20-%20Reconocimiento%20PPY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mat2\ca\Presupuesto\Informes\2003\03_Hardwar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mat2\ca\Presupuesto\Proyecto%202009\20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os\Mis%20documentos\DCO\NIIF\Intangibles\aspectos%20tecnicos\NIIF%20INTANGIBLE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gutiehe\Mis%20documentos\users\NOTASEF\2008\ELABORADOJFTOGRACE\publicacion\Notas%20Estados%20financieros%20Dic%2031%20de%202008%20-%20definitivo%20para%20monedas%20azul%2015%2001%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rsionesreservas"/>
      <sheetName val="composicionpormoneda"/>
      <sheetName val="Futuros Directo"/>
      <sheetName val="Futuros ADMON"/>
      <sheetName val="ContratosForwardDirecta"/>
      <sheetName val="ContratosForwardAdmon"/>
      <sheetName val="Ingreso Forward y futuros-Nota6"/>
    </sheetNames>
    <sheetDataSet>
      <sheetData sheetId="0">
        <row r="2">
          <cell r="K2">
            <v>2243.59</v>
          </cell>
        </row>
      </sheetData>
      <sheetData sheetId="1" refreshError="1"/>
      <sheetData sheetId="2"/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uperado_Hoja1"/>
      <sheetName val="Acumulado"/>
      <sheetName val="Contratos"/>
      <sheetName val="PagosContrat"/>
      <sheetName val="Axo_Ejec"/>
      <sheetName val="Hoja1"/>
      <sheetName val="DetalladoSW"/>
      <sheetName val="Hoja2"/>
      <sheetName val="Cedec-Cenit y Cud"/>
      <sheetName val="DetalladoSW (2)"/>
      <sheetName val="SG-MR"/>
      <sheetName val="CTS Fin"/>
      <sheetName val="PagosCTS Fin"/>
      <sheetName val="Resumen"/>
      <sheetName val="Resumen(2)"/>
      <sheetName val="Reclasificaciones"/>
    </sheetNames>
    <sheetDataSet>
      <sheetData sheetId="0" refreshError="1"/>
      <sheetData sheetId="1" refreshError="1"/>
      <sheetData sheetId="2" refreshError="1"/>
      <sheetData sheetId="3">
        <row r="145">
          <cell r="A145">
            <v>22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uación Finan mensualizada "/>
      <sheetName val="Estado resultado mensualizado"/>
      <sheetName val="Situación Finan Homologado NIIF"/>
      <sheetName val="Estado result Honologado NIIF"/>
      <sheetName val="Situacion finan NIIF  2020-2014"/>
      <sheetName val=" Estado resulta NIIF 2020-2014"/>
      <sheetName val="Situacion finan PCGA 2014-1993"/>
      <sheetName val=" Estado resulta PCGA 2014-1993"/>
      <sheetName val="clave"/>
    </sheetNames>
    <sheetDataSet>
      <sheetData sheetId="0"/>
      <sheetData sheetId="1"/>
      <sheetData sheetId="2"/>
      <sheetData sheetId="3"/>
      <sheetData sheetId="4">
        <row r="44">
          <cell r="AE44">
            <v>174883834070.591</v>
          </cell>
        </row>
        <row r="78">
          <cell r="AE78">
            <v>117489422575</v>
          </cell>
        </row>
        <row r="92">
          <cell r="AE92">
            <v>57394411496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RIBPASIVONUEVO"/>
      <sheetName val="ATRIBINDFAEP"/>
      <sheetName val="VIVF"/>
      <sheetName val="MES ACTUAL"/>
      <sheetName val="RDTOS"/>
      <sheetName val="ATRIBINDICE2"/>
      <sheetName val="ATRIBINDICE"/>
      <sheetName val="SALDOS"/>
      <sheetName val="COMPOSIC"/>
      <sheetName val="AYUDA"/>
      <sheetName val="MOVIMIENTO"/>
      <sheetName val="INDICE"/>
      <sheetName val="TCAMBIO"/>
      <sheetName val="CURVA"/>
      <sheetName val="ATRIBUCION"/>
      <sheetName val="INFORMACION"/>
    </sheetNames>
    <sheetDataSet>
      <sheetData sheetId="0" refreshError="1"/>
      <sheetData sheetId="1" refreshError="1"/>
      <sheetData sheetId="2" refreshError="1">
        <row r="5">
          <cell r="F5">
            <v>1.0009659868273664</v>
          </cell>
        </row>
        <row r="6">
          <cell r="F6">
            <v>1.0046719061123166</v>
          </cell>
        </row>
        <row r="7">
          <cell r="F7">
            <v>0.99964157065506953</v>
          </cell>
        </row>
        <row r="8">
          <cell r="F8">
            <v>1.0007619006230317</v>
          </cell>
        </row>
        <row r="9">
          <cell r="F9">
            <v>0.997052782605518</v>
          </cell>
        </row>
        <row r="10">
          <cell r="F10">
            <v>0.99898621353033745</v>
          </cell>
        </row>
        <row r="11">
          <cell r="F11">
            <v>0.99913262882943943</v>
          </cell>
        </row>
        <row r="12">
          <cell r="F12">
            <v>0.99803157132914022</v>
          </cell>
        </row>
        <row r="13">
          <cell r="F13">
            <v>1.0024979284922906</v>
          </cell>
        </row>
        <row r="14">
          <cell r="F14">
            <v>1.0009889115323503</v>
          </cell>
        </row>
        <row r="15">
          <cell r="F15">
            <v>0.99883307172078739</v>
          </cell>
        </row>
        <row r="16">
          <cell r="F16">
            <v>1.0015964535144952</v>
          </cell>
        </row>
        <row r="17">
          <cell r="F17">
            <v>1.0002553976030735</v>
          </cell>
        </row>
        <row r="18">
          <cell r="F18">
            <v>1.0021974566719756</v>
          </cell>
        </row>
        <row r="19">
          <cell r="F19">
            <v>0.99942974919782401</v>
          </cell>
        </row>
        <row r="20">
          <cell r="F20">
            <v>1.0013271185991321</v>
          </cell>
        </row>
        <row r="21">
          <cell r="F21">
            <v>1.0002390959638734</v>
          </cell>
        </row>
        <row r="22">
          <cell r="F22">
            <v>0.99849309921801821</v>
          </cell>
        </row>
        <row r="23">
          <cell r="F23">
            <v>0.99973112835301292</v>
          </cell>
        </row>
        <row r="24">
          <cell r="F24">
            <v>1.0013296331440664</v>
          </cell>
        </row>
      </sheetData>
      <sheetData sheetId="3" refreshError="1">
        <row r="3">
          <cell r="AG3">
            <v>2000</v>
          </cell>
        </row>
        <row r="4">
          <cell r="AG4">
            <v>2001</v>
          </cell>
        </row>
        <row r="5">
          <cell r="AG5">
            <v>2002</v>
          </cell>
        </row>
      </sheetData>
      <sheetData sheetId="4" refreshError="1">
        <row r="2">
          <cell r="A2" t="str">
            <v>FECHA</v>
          </cell>
          <cell r="Q2" t="str">
            <v>FECHA</v>
          </cell>
          <cell r="R2" t="str">
            <v>INDICE</v>
          </cell>
          <cell r="S2" t="str">
            <v>BR-II</v>
          </cell>
          <cell r="T2" t="str">
            <v>BR-I</v>
          </cell>
          <cell r="U2" t="str">
            <v>BR</v>
          </cell>
          <cell r="V2" t="str">
            <v>JPMORGAN</v>
          </cell>
          <cell r="W2" t="str">
            <v>BARCLAYS</v>
          </cell>
          <cell r="X2" t="str">
            <v>GOLDMAN</v>
          </cell>
          <cell r="Y2" t="str">
            <v>FAEP</v>
          </cell>
          <cell r="Z2" t="str">
            <v>ABN-AMRO</v>
          </cell>
          <cell r="AA2" t="str">
            <v>UBS</v>
          </cell>
          <cell r="AB2" t="str">
            <v>IND FAEP</v>
          </cell>
          <cell r="AC2" t="str">
            <v>FAEP BCOL</v>
          </cell>
          <cell r="AD2" t="str">
            <v>KDTO</v>
          </cell>
          <cell r="AE2" t="str">
            <v>IND. BR-II</v>
          </cell>
          <cell r="BI2" t="str">
            <v>FECHA</v>
          </cell>
          <cell r="BJ2" t="str">
            <v>INDICE</v>
          </cell>
          <cell r="BK2" t="str">
            <v>BR-II</v>
          </cell>
          <cell r="BL2" t="str">
            <v>BR-I</v>
          </cell>
          <cell r="BM2" t="str">
            <v>BR</v>
          </cell>
          <cell r="BN2" t="str">
            <v>JPMORGAN</v>
          </cell>
          <cell r="BO2" t="str">
            <v>BARCLAYS</v>
          </cell>
          <cell r="BP2" t="str">
            <v>GOLDMAN</v>
          </cell>
          <cell r="BQ2" t="str">
            <v>FAEP</v>
          </cell>
          <cell r="BR2" t="str">
            <v>ABN-AMRO</v>
          </cell>
          <cell r="BS2" t="str">
            <v>UBS</v>
          </cell>
          <cell r="BT2" t="str">
            <v>IND FAEP</v>
          </cell>
          <cell r="BU2" t="str">
            <v>FAEP BCOL</v>
          </cell>
          <cell r="BV2" t="str">
            <v>KDTO</v>
          </cell>
          <cell r="CR2" t="str">
            <v>FECHA</v>
          </cell>
          <cell r="CS2" t="str">
            <v>INDICE</v>
          </cell>
          <cell r="CT2" t="str">
            <v>BR-II</v>
          </cell>
          <cell r="CU2" t="str">
            <v>BR-I</v>
          </cell>
          <cell r="CV2" t="str">
            <v>BR</v>
          </cell>
          <cell r="CW2" t="str">
            <v>JPMORGAN</v>
          </cell>
          <cell r="CX2" t="str">
            <v>BARCLAYS</v>
          </cell>
          <cell r="CY2" t="str">
            <v>GOLDMAN</v>
          </cell>
          <cell r="CZ2" t="str">
            <v>FAEP</v>
          </cell>
          <cell r="DA2" t="str">
            <v>ABN-AMRO</v>
          </cell>
        </row>
        <row r="3">
          <cell r="A3">
            <v>34515</v>
          </cell>
          <cell r="Q3">
            <v>34515</v>
          </cell>
          <cell r="BI3">
            <v>34515</v>
          </cell>
        </row>
        <row r="4">
          <cell r="A4">
            <v>34546</v>
          </cell>
          <cell r="Q4">
            <v>34546</v>
          </cell>
          <cell r="BI4">
            <v>34546</v>
          </cell>
          <cell r="DP4">
            <v>37529</v>
          </cell>
          <cell r="DS4" t="str">
            <v>INDICE</v>
          </cell>
          <cell r="DT4" t="str">
            <v>IND. BR-II</v>
          </cell>
          <cell r="DU4" t="str">
            <v>BR-II</v>
          </cell>
          <cell r="DV4" t="str">
            <v>BR-I</v>
          </cell>
          <cell r="DW4" t="str">
            <v>BR</v>
          </cell>
          <cell r="DX4" t="str">
            <v>JPMORGAN</v>
          </cell>
          <cell r="DY4" t="str">
            <v>BARCLAYS</v>
          </cell>
          <cell r="DZ4" t="str">
            <v>GOLDMAN</v>
          </cell>
        </row>
        <row r="5">
          <cell r="A5">
            <v>34577</v>
          </cell>
          <cell r="Q5">
            <v>34577</v>
          </cell>
          <cell r="BI5">
            <v>34577</v>
          </cell>
        </row>
        <row r="6">
          <cell r="A6">
            <v>34607</v>
          </cell>
          <cell r="Q6">
            <v>34607</v>
          </cell>
          <cell r="BI6">
            <v>34607</v>
          </cell>
        </row>
        <row r="7">
          <cell r="A7">
            <v>34638</v>
          </cell>
          <cell r="Q7">
            <v>34638</v>
          </cell>
          <cell r="BI7">
            <v>34638</v>
          </cell>
        </row>
        <row r="8">
          <cell r="A8">
            <v>34668</v>
          </cell>
          <cell r="Q8">
            <v>34668</v>
          </cell>
          <cell r="BI8">
            <v>34668</v>
          </cell>
        </row>
        <row r="9">
          <cell r="A9">
            <v>34699</v>
          </cell>
          <cell r="Q9">
            <v>34699</v>
          </cell>
          <cell r="BI9">
            <v>34699</v>
          </cell>
        </row>
        <row r="10">
          <cell r="A10">
            <v>34730</v>
          </cell>
          <cell r="Q10">
            <v>34730</v>
          </cell>
          <cell r="BI10">
            <v>34730</v>
          </cell>
        </row>
        <row r="11">
          <cell r="A11">
            <v>34758</v>
          </cell>
          <cell r="Q11">
            <v>34758</v>
          </cell>
          <cell r="BI11">
            <v>34758</v>
          </cell>
        </row>
        <row r="12">
          <cell r="A12">
            <v>34789</v>
          </cell>
          <cell r="Q12">
            <v>34789</v>
          </cell>
          <cell r="BI12">
            <v>34789</v>
          </cell>
        </row>
        <row r="13">
          <cell r="A13">
            <v>34819</v>
          </cell>
          <cell r="Q13">
            <v>34819</v>
          </cell>
          <cell r="BI13">
            <v>34819</v>
          </cell>
        </row>
        <row r="14">
          <cell r="A14">
            <v>34850</v>
          </cell>
          <cell r="Q14">
            <v>34850</v>
          </cell>
          <cell r="BI14">
            <v>34850</v>
          </cell>
        </row>
        <row r="15">
          <cell r="A15">
            <v>34880</v>
          </cell>
          <cell r="Q15">
            <v>34880</v>
          </cell>
          <cell r="BI15">
            <v>34880</v>
          </cell>
        </row>
        <row r="16">
          <cell r="A16">
            <v>34911</v>
          </cell>
          <cell r="Q16">
            <v>34911</v>
          </cell>
          <cell r="BI16">
            <v>34911</v>
          </cell>
        </row>
        <row r="17">
          <cell r="A17">
            <v>34942</v>
          </cell>
          <cell r="Q17">
            <v>34942</v>
          </cell>
          <cell r="BI17">
            <v>34942</v>
          </cell>
        </row>
        <row r="18">
          <cell r="A18">
            <v>34972</v>
          </cell>
          <cell r="Q18">
            <v>34972</v>
          </cell>
          <cell r="BI18">
            <v>34972</v>
          </cell>
        </row>
        <row r="19">
          <cell r="A19">
            <v>35003</v>
          </cell>
          <cell r="Q19">
            <v>35003</v>
          </cell>
          <cell r="BI19">
            <v>35003</v>
          </cell>
        </row>
        <row r="20">
          <cell r="A20">
            <v>35033</v>
          </cell>
          <cell r="Q20">
            <v>35033</v>
          </cell>
          <cell r="BI20">
            <v>35033</v>
          </cell>
        </row>
        <row r="21">
          <cell r="A21">
            <v>35064</v>
          </cell>
          <cell r="Q21">
            <v>35064</v>
          </cell>
          <cell r="BI21">
            <v>35064</v>
          </cell>
        </row>
        <row r="22">
          <cell r="A22">
            <v>35095</v>
          </cell>
          <cell r="Q22">
            <v>35095</v>
          </cell>
          <cell r="BI22">
            <v>35095</v>
          </cell>
        </row>
        <row r="23">
          <cell r="A23">
            <v>35124</v>
          </cell>
          <cell r="Q23">
            <v>35124</v>
          </cell>
          <cell r="BI23">
            <v>35124</v>
          </cell>
        </row>
        <row r="24">
          <cell r="A24">
            <v>35155</v>
          </cell>
          <cell r="Q24">
            <v>35155</v>
          </cell>
          <cell r="BI24">
            <v>35155</v>
          </cell>
        </row>
        <row r="25">
          <cell r="A25">
            <v>35185</v>
          </cell>
          <cell r="Q25">
            <v>35185</v>
          </cell>
          <cell r="BI25">
            <v>35185</v>
          </cell>
        </row>
        <row r="26">
          <cell r="A26">
            <v>35216</v>
          </cell>
          <cell r="Q26">
            <v>35216</v>
          </cell>
          <cell r="BI26">
            <v>35216</v>
          </cell>
        </row>
        <row r="27">
          <cell r="A27">
            <v>35246</v>
          </cell>
          <cell r="Q27">
            <v>35246</v>
          </cell>
          <cell r="BI27">
            <v>35246</v>
          </cell>
        </row>
        <row r="28">
          <cell r="A28">
            <v>35277</v>
          </cell>
          <cell r="Q28">
            <v>35277</v>
          </cell>
          <cell r="BI28">
            <v>35277</v>
          </cell>
        </row>
        <row r="29">
          <cell r="A29">
            <v>35308</v>
          </cell>
          <cell r="Q29">
            <v>35308</v>
          </cell>
          <cell r="BI29">
            <v>35308</v>
          </cell>
        </row>
        <row r="30">
          <cell r="A30">
            <v>35338</v>
          </cell>
          <cell r="Q30">
            <v>35338</v>
          </cell>
          <cell r="BI30">
            <v>35338</v>
          </cell>
        </row>
        <row r="31">
          <cell r="A31">
            <v>35369</v>
          </cell>
          <cell r="Q31">
            <v>35369</v>
          </cell>
          <cell r="BI31">
            <v>35369</v>
          </cell>
        </row>
        <row r="32">
          <cell r="A32">
            <v>35399</v>
          </cell>
          <cell r="Q32">
            <v>35399</v>
          </cell>
          <cell r="BI32">
            <v>35399</v>
          </cell>
        </row>
        <row r="33">
          <cell r="A33">
            <v>35430</v>
          </cell>
          <cell r="Q33">
            <v>35430</v>
          </cell>
          <cell r="BI33">
            <v>35430</v>
          </cell>
        </row>
        <row r="34">
          <cell r="A34">
            <v>35461</v>
          </cell>
          <cell r="Q34">
            <v>35461</v>
          </cell>
          <cell r="BI34">
            <v>35461</v>
          </cell>
        </row>
        <row r="35">
          <cell r="A35">
            <v>35489</v>
          </cell>
          <cell r="Q35">
            <v>35489</v>
          </cell>
          <cell r="BI35">
            <v>35489</v>
          </cell>
        </row>
        <row r="36">
          <cell r="A36">
            <v>35520</v>
          </cell>
          <cell r="Q36">
            <v>35520</v>
          </cell>
          <cell r="BI36">
            <v>35520</v>
          </cell>
        </row>
        <row r="37">
          <cell r="A37">
            <v>35550</v>
          </cell>
          <cell r="Q37">
            <v>35550</v>
          </cell>
          <cell r="BI37">
            <v>35550</v>
          </cell>
        </row>
        <row r="38">
          <cell r="A38">
            <v>35581</v>
          </cell>
          <cell r="Q38">
            <v>35581</v>
          </cell>
          <cell r="BI38">
            <v>35581</v>
          </cell>
        </row>
        <row r="39">
          <cell r="A39">
            <v>35611</v>
          </cell>
          <cell r="Q39">
            <v>35611</v>
          </cell>
          <cell r="BI39">
            <v>35611</v>
          </cell>
        </row>
        <row r="40">
          <cell r="A40">
            <v>35642</v>
          </cell>
          <cell r="Q40">
            <v>35642</v>
          </cell>
          <cell r="BI40">
            <v>35642</v>
          </cell>
        </row>
        <row r="41">
          <cell r="A41">
            <v>35673</v>
          </cell>
          <cell r="Q41">
            <v>35673</v>
          </cell>
          <cell r="BI41">
            <v>35673</v>
          </cell>
        </row>
        <row r="42">
          <cell r="A42">
            <v>35703</v>
          </cell>
          <cell r="Q42">
            <v>35703</v>
          </cell>
          <cell r="BI42">
            <v>35703</v>
          </cell>
        </row>
        <row r="43">
          <cell r="A43">
            <v>35734</v>
          </cell>
          <cell r="Q43">
            <v>35734</v>
          </cell>
          <cell r="BI43">
            <v>35734</v>
          </cell>
        </row>
        <row r="44">
          <cell r="A44">
            <v>35764</v>
          </cell>
          <cell r="Q44">
            <v>35764</v>
          </cell>
          <cell r="BI44">
            <v>35764</v>
          </cell>
        </row>
        <row r="45">
          <cell r="A45">
            <v>35795</v>
          </cell>
          <cell r="Q45">
            <v>35795</v>
          </cell>
          <cell r="BI45">
            <v>35795</v>
          </cell>
        </row>
        <row r="46">
          <cell r="A46">
            <v>35826</v>
          </cell>
          <cell r="Q46">
            <v>35826</v>
          </cell>
          <cell r="BI46">
            <v>35826</v>
          </cell>
        </row>
        <row r="47">
          <cell r="A47">
            <v>35854</v>
          </cell>
          <cell r="Q47">
            <v>35854</v>
          </cell>
          <cell r="BI47">
            <v>35854</v>
          </cell>
        </row>
        <row r="48">
          <cell r="A48">
            <v>35885</v>
          </cell>
          <cell r="Q48">
            <v>35885</v>
          </cell>
          <cell r="BI48">
            <v>35885</v>
          </cell>
        </row>
        <row r="49">
          <cell r="A49">
            <v>35915</v>
          </cell>
          <cell r="Q49">
            <v>35915</v>
          </cell>
          <cell r="BI49">
            <v>35915</v>
          </cell>
        </row>
        <row r="50">
          <cell r="A50">
            <v>35946</v>
          </cell>
          <cell r="Q50">
            <v>35946</v>
          </cell>
          <cell r="BI50">
            <v>35946</v>
          </cell>
        </row>
        <row r="51">
          <cell r="A51">
            <v>35976</v>
          </cell>
          <cell r="Q51">
            <v>35976</v>
          </cell>
          <cell r="BI51">
            <v>35976</v>
          </cell>
        </row>
        <row r="52">
          <cell r="A52">
            <v>36007</v>
          </cell>
          <cell r="Q52">
            <v>36007</v>
          </cell>
          <cell r="BI52">
            <v>36007</v>
          </cell>
        </row>
        <row r="53">
          <cell r="A53">
            <v>36038</v>
          </cell>
          <cell r="Q53">
            <v>36038</v>
          </cell>
          <cell r="BI53">
            <v>36038</v>
          </cell>
        </row>
        <row r="54">
          <cell r="A54">
            <v>36068</v>
          </cell>
          <cell r="Q54">
            <v>36068</v>
          </cell>
          <cell r="BI54">
            <v>36068</v>
          </cell>
        </row>
        <row r="55">
          <cell r="A55">
            <v>36099</v>
          </cell>
          <cell r="Q55">
            <v>36099</v>
          </cell>
          <cell r="BI55">
            <v>36099</v>
          </cell>
        </row>
        <row r="56">
          <cell r="A56">
            <v>36129</v>
          </cell>
          <cell r="Q56">
            <v>36129</v>
          </cell>
          <cell r="BI56">
            <v>36129</v>
          </cell>
        </row>
        <row r="57">
          <cell r="A57">
            <v>36160</v>
          </cell>
          <cell r="Q57">
            <v>36160</v>
          </cell>
          <cell r="BI57">
            <v>36160</v>
          </cell>
        </row>
        <row r="58">
          <cell r="A58">
            <v>36191</v>
          </cell>
          <cell r="Q58">
            <v>36191</v>
          </cell>
          <cell r="BI58">
            <v>36191</v>
          </cell>
        </row>
        <row r="59">
          <cell r="A59">
            <v>36219</v>
          </cell>
          <cell r="Q59">
            <v>36219</v>
          </cell>
          <cell r="BI59">
            <v>36219</v>
          </cell>
        </row>
        <row r="60">
          <cell r="A60">
            <v>36250</v>
          </cell>
          <cell r="Q60">
            <v>36250</v>
          </cell>
          <cell r="BI60">
            <v>36250</v>
          </cell>
        </row>
        <row r="61">
          <cell r="A61">
            <v>36280</v>
          </cell>
          <cell r="Q61">
            <v>36280</v>
          </cell>
          <cell r="BI61">
            <v>36280</v>
          </cell>
        </row>
        <row r="62">
          <cell r="A62">
            <v>36311</v>
          </cell>
          <cell r="Q62">
            <v>36311</v>
          </cell>
          <cell r="BI62">
            <v>36311</v>
          </cell>
        </row>
        <row r="63">
          <cell r="A63">
            <v>36341</v>
          </cell>
          <cell r="Q63">
            <v>36341</v>
          </cell>
          <cell r="BI63">
            <v>36341</v>
          </cell>
        </row>
        <row r="64">
          <cell r="A64">
            <v>36372</v>
          </cell>
          <cell r="Q64">
            <v>36372</v>
          </cell>
          <cell r="BI64">
            <v>36372</v>
          </cell>
        </row>
        <row r="65">
          <cell r="A65">
            <v>36403</v>
          </cell>
          <cell r="Q65">
            <v>36403</v>
          </cell>
          <cell r="BI65">
            <v>36403</v>
          </cell>
        </row>
        <row r="66">
          <cell r="A66">
            <v>36433</v>
          </cell>
          <cell r="Q66">
            <v>36433</v>
          </cell>
          <cell r="BI66">
            <v>36433</v>
          </cell>
        </row>
        <row r="67">
          <cell r="A67">
            <v>36464</v>
          </cell>
          <cell r="Q67">
            <v>36464</v>
          </cell>
          <cell r="BI67">
            <v>36464</v>
          </cell>
        </row>
        <row r="68">
          <cell r="A68">
            <v>36494</v>
          </cell>
          <cell r="Q68">
            <v>36494</v>
          </cell>
          <cell r="BI68">
            <v>36494</v>
          </cell>
        </row>
        <row r="69">
          <cell r="A69">
            <v>36525</v>
          </cell>
          <cell r="Q69">
            <v>36525</v>
          </cell>
          <cell r="BI69">
            <v>36525</v>
          </cell>
        </row>
        <row r="70">
          <cell r="A70">
            <v>36556</v>
          </cell>
          <cell r="Q70">
            <v>36556</v>
          </cell>
          <cell r="BI70">
            <v>36556</v>
          </cell>
        </row>
        <row r="71">
          <cell r="A71">
            <v>36585</v>
          </cell>
          <cell r="Q71">
            <v>36585</v>
          </cell>
          <cell r="BI71">
            <v>36585</v>
          </cell>
        </row>
        <row r="72">
          <cell r="A72">
            <v>36616</v>
          </cell>
          <cell r="Q72">
            <v>36616</v>
          </cell>
          <cell r="BI72">
            <v>36616</v>
          </cell>
        </row>
        <row r="73">
          <cell r="A73">
            <v>36646</v>
          </cell>
          <cell r="Q73">
            <v>36646</v>
          </cell>
          <cell r="BI73">
            <v>36646</v>
          </cell>
        </row>
        <row r="74">
          <cell r="A74">
            <v>36677</v>
          </cell>
          <cell r="Q74">
            <v>36677</v>
          </cell>
          <cell r="BI74">
            <v>36677</v>
          </cell>
        </row>
        <row r="75">
          <cell r="A75">
            <v>36707</v>
          </cell>
          <cell r="Q75">
            <v>36707</v>
          </cell>
          <cell r="BI75">
            <v>36707</v>
          </cell>
        </row>
        <row r="76">
          <cell r="A76">
            <v>36738</v>
          </cell>
          <cell r="Q76">
            <v>36738</v>
          </cell>
          <cell r="BI76">
            <v>36738</v>
          </cell>
        </row>
        <row r="77">
          <cell r="A77">
            <v>36769</v>
          </cell>
          <cell r="Q77">
            <v>36769</v>
          </cell>
          <cell r="BI77">
            <v>36769</v>
          </cell>
        </row>
        <row r="78">
          <cell r="A78">
            <v>36799</v>
          </cell>
          <cell r="Q78">
            <v>36799</v>
          </cell>
          <cell r="BI78">
            <v>36799</v>
          </cell>
        </row>
        <row r="79">
          <cell r="A79">
            <v>36830</v>
          </cell>
          <cell r="Q79">
            <v>36830</v>
          </cell>
          <cell r="BI79">
            <v>36830</v>
          </cell>
        </row>
        <row r="80">
          <cell r="A80">
            <v>36860</v>
          </cell>
          <cell r="Q80">
            <v>36860</v>
          </cell>
          <cell r="BI80">
            <v>36860</v>
          </cell>
        </row>
        <row r="81">
          <cell r="A81">
            <v>36891</v>
          </cell>
          <cell r="Q81">
            <v>36891</v>
          </cell>
          <cell r="BI81">
            <v>36891</v>
          </cell>
        </row>
        <row r="82">
          <cell r="A82">
            <v>36922</v>
          </cell>
          <cell r="Q82">
            <v>36922</v>
          </cell>
          <cell r="BI82">
            <v>36922</v>
          </cell>
        </row>
        <row r="83">
          <cell r="A83">
            <v>36950</v>
          </cell>
          <cell r="Q83">
            <v>36950</v>
          </cell>
          <cell r="BI83">
            <v>36950</v>
          </cell>
        </row>
        <row r="84">
          <cell r="A84">
            <v>36981</v>
          </cell>
          <cell r="Q84">
            <v>36981</v>
          </cell>
          <cell r="BI84">
            <v>36981</v>
          </cell>
        </row>
        <row r="85">
          <cell r="A85">
            <v>37011</v>
          </cell>
          <cell r="Q85">
            <v>37011</v>
          </cell>
          <cell r="BI85">
            <v>37011</v>
          </cell>
        </row>
        <row r="86">
          <cell r="A86">
            <v>37042</v>
          </cell>
          <cell r="Q86">
            <v>37042</v>
          </cell>
          <cell r="BI86">
            <v>37042</v>
          </cell>
        </row>
        <row r="87">
          <cell r="A87">
            <v>37072</v>
          </cell>
          <cell r="Q87">
            <v>37072</v>
          </cell>
          <cell r="BI87">
            <v>37072</v>
          </cell>
        </row>
        <row r="88">
          <cell r="A88">
            <v>37103</v>
          </cell>
          <cell r="Q88">
            <v>37103</v>
          </cell>
          <cell r="BI88">
            <v>37103</v>
          </cell>
        </row>
        <row r="89">
          <cell r="A89">
            <v>37134</v>
          </cell>
          <cell r="Q89">
            <v>37134</v>
          </cell>
          <cell r="BI89">
            <v>37134</v>
          </cell>
        </row>
        <row r="90">
          <cell r="A90">
            <v>37164</v>
          </cell>
          <cell r="Q90">
            <v>37164</v>
          </cell>
          <cell r="BI90">
            <v>37164</v>
          </cell>
        </row>
        <row r="91">
          <cell r="A91">
            <v>37195</v>
          </cell>
          <cell r="Q91">
            <v>37195</v>
          </cell>
          <cell r="BI91">
            <v>37195</v>
          </cell>
        </row>
        <row r="92">
          <cell r="A92">
            <v>37225</v>
          </cell>
          <cell r="Q92">
            <v>37225</v>
          </cell>
          <cell r="BI92">
            <v>37225</v>
          </cell>
        </row>
        <row r="93">
          <cell r="A93">
            <v>37256</v>
          </cell>
          <cell r="Q93">
            <v>37256</v>
          </cell>
          <cell r="BI93">
            <v>37256</v>
          </cell>
        </row>
        <row r="94">
          <cell r="A94">
            <v>37287</v>
          </cell>
          <cell r="Q94">
            <v>37287</v>
          </cell>
          <cell r="BI94">
            <v>37287</v>
          </cell>
        </row>
        <row r="95">
          <cell r="A95">
            <v>37315</v>
          </cell>
          <cell r="Q95">
            <v>37315</v>
          </cell>
          <cell r="BI95">
            <v>37315</v>
          </cell>
        </row>
        <row r="96">
          <cell r="A96">
            <v>37346</v>
          </cell>
          <cell r="Q96">
            <v>37346</v>
          </cell>
          <cell r="BI96">
            <v>37346</v>
          </cell>
        </row>
        <row r="97">
          <cell r="A97">
            <v>37376</v>
          </cell>
          <cell r="Q97">
            <v>37376</v>
          </cell>
          <cell r="BI97">
            <v>37376</v>
          </cell>
        </row>
        <row r="98">
          <cell r="A98">
            <v>37407</v>
          </cell>
          <cell r="Q98">
            <v>37407</v>
          </cell>
          <cell r="BI98">
            <v>37407</v>
          </cell>
        </row>
        <row r="99">
          <cell r="A99">
            <v>37437</v>
          </cell>
          <cell r="Q99">
            <v>37437</v>
          </cell>
          <cell r="BI99">
            <v>37437</v>
          </cell>
        </row>
        <row r="100">
          <cell r="A100">
            <v>37468</v>
          </cell>
          <cell r="Q100">
            <v>37468</v>
          </cell>
          <cell r="BI100">
            <v>37468</v>
          </cell>
        </row>
        <row r="101">
          <cell r="A101">
            <v>37499</v>
          </cell>
          <cell r="Q101">
            <v>37499</v>
          </cell>
          <cell r="BI101">
            <v>37499</v>
          </cell>
        </row>
      </sheetData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 refreshError="1">
        <row r="1">
          <cell r="A1" t="str">
            <v>FECHA</v>
          </cell>
          <cell r="B1" t="str">
            <v>EUR</v>
          </cell>
          <cell r="C1" t="str">
            <v>JPY</v>
          </cell>
        </row>
        <row r="2">
          <cell r="A2">
            <v>35095</v>
          </cell>
        </row>
        <row r="3">
          <cell r="A3">
            <v>35124</v>
          </cell>
        </row>
        <row r="4">
          <cell r="A4">
            <v>35155</v>
          </cell>
          <cell r="J4">
            <v>37195</v>
          </cell>
        </row>
        <row r="5">
          <cell r="A5">
            <v>35185</v>
          </cell>
        </row>
        <row r="6">
          <cell r="A6">
            <v>35216</v>
          </cell>
        </row>
        <row r="7">
          <cell r="A7">
            <v>35246</v>
          </cell>
        </row>
        <row r="8">
          <cell r="A8">
            <v>35277</v>
          </cell>
        </row>
        <row r="9">
          <cell r="A9">
            <v>35308</v>
          </cell>
        </row>
        <row r="10">
          <cell r="A10">
            <v>35338</v>
          </cell>
        </row>
        <row r="11">
          <cell r="A11">
            <v>35369</v>
          </cell>
        </row>
        <row r="12">
          <cell r="A12">
            <v>35399</v>
          </cell>
        </row>
        <row r="13">
          <cell r="A13">
            <v>35430</v>
          </cell>
        </row>
        <row r="14">
          <cell r="A14">
            <v>35461</v>
          </cell>
        </row>
        <row r="15">
          <cell r="A15">
            <v>35489</v>
          </cell>
        </row>
        <row r="16">
          <cell r="A16">
            <v>35520</v>
          </cell>
        </row>
        <row r="17">
          <cell r="A17">
            <v>35550</v>
          </cell>
        </row>
        <row r="18">
          <cell r="A18">
            <v>35581</v>
          </cell>
        </row>
        <row r="19">
          <cell r="A19">
            <v>35611</v>
          </cell>
        </row>
        <row r="20">
          <cell r="A20">
            <v>35642</v>
          </cell>
        </row>
        <row r="21">
          <cell r="A21">
            <v>35673</v>
          </cell>
        </row>
        <row r="22">
          <cell r="A22">
            <v>35703</v>
          </cell>
        </row>
        <row r="23">
          <cell r="A23">
            <v>35734</v>
          </cell>
        </row>
        <row r="24">
          <cell r="A24">
            <v>35764</v>
          </cell>
        </row>
        <row r="25">
          <cell r="A25">
            <v>35795</v>
          </cell>
        </row>
        <row r="26">
          <cell r="A26">
            <v>35826</v>
          </cell>
        </row>
        <row r="27">
          <cell r="A27">
            <v>35854</v>
          </cell>
        </row>
        <row r="28">
          <cell r="A28">
            <v>35885</v>
          </cell>
        </row>
        <row r="29">
          <cell r="A29">
            <v>35915</v>
          </cell>
        </row>
        <row r="30">
          <cell r="A30">
            <v>35946</v>
          </cell>
        </row>
        <row r="31">
          <cell r="A31">
            <v>35976</v>
          </cell>
        </row>
        <row r="32">
          <cell r="A32">
            <v>36007</v>
          </cell>
        </row>
        <row r="33">
          <cell r="A33">
            <v>36038</v>
          </cell>
        </row>
        <row r="34">
          <cell r="A34">
            <v>36068</v>
          </cell>
        </row>
        <row r="35">
          <cell r="A35">
            <v>36099</v>
          </cell>
        </row>
        <row r="36">
          <cell r="A36">
            <v>36129</v>
          </cell>
        </row>
        <row r="37">
          <cell r="A37">
            <v>36160</v>
          </cell>
        </row>
        <row r="38">
          <cell r="A38">
            <v>36191</v>
          </cell>
        </row>
        <row r="39">
          <cell r="A39">
            <v>36219</v>
          </cell>
        </row>
        <row r="40">
          <cell r="A40">
            <v>36250</v>
          </cell>
        </row>
        <row r="41">
          <cell r="A41">
            <v>36280</v>
          </cell>
        </row>
        <row r="42">
          <cell r="A42">
            <v>36311</v>
          </cell>
        </row>
        <row r="43">
          <cell r="A43">
            <v>36341</v>
          </cell>
        </row>
        <row r="44">
          <cell r="A44">
            <v>36372</v>
          </cell>
        </row>
        <row r="45">
          <cell r="A45">
            <v>36403</v>
          </cell>
        </row>
        <row r="46">
          <cell r="A46">
            <v>36433</v>
          </cell>
        </row>
        <row r="47">
          <cell r="A47">
            <v>36464</v>
          </cell>
        </row>
        <row r="48">
          <cell r="A48">
            <v>36494</v>
          </cell>
        </row>
        <row r="49">
          <cell r="A49">
            <v>36525</v>
          </cell>
        </row>
        <row r="50">
          <cell r="A50">
            <v>36556</v>
          </cell>
        </row>
        <row r="51">
          <cell r="A51">
            <v>36585</v>
          </cell>
        </row>
        <row r="52">
          <cell r="A52">
            <v>36616</v>
          </cell>
        </row>
        <row r="53">
          <cell r="A53">
            <v>36646</v>
          </cell>
        </row>
        <row r="54">
          <cell r="A54">
            <v>36677</v>
          </cell>
        </row>
        <row r="55">
          <cell r="A55">
            <v>36707</v>
          </cell>
        </row>
        <row r="56">
          <cell r="A56">
            <v>36738</v>
          </cell>
        </row>
        <row r="57">
          <cell r="A57">
            <v>36769</v>
          </cell>
        </row>
        <row r="58">
          <cell r="A58">
            <v>36799</v>
          </cell>
        </row>
        <row r="59">
          <cell r="A59">
            <v>36830</v>
          </cell>
        </row>
        <row r="60">
          <cell r="A60">
            <v>36860</v>
          </cell>
        </row>
        <row r="61">
          <cell r="A61">
            <v>36891</v>
          </cell>
        </row>
        <row r="62">
          <cell r="A62">
            <v>36922</v>
          </cell>
        </row>
        <row r="63">
          <cell r="A63">
            <v>36950</v>
          </cell>
        </row>
        <row r="64">
          <cell r="A64">
            <v>36981</v>
          </cell>
        </row>
        <row r="65">
          <cell r="A65">
            <v>37011</v>
          </cell>
        </row>
        <row r="66">
          <cell r="A66">
            <v>37042</v>
          </cell>
        </row>
        <row r="67">
          <cell r="A67">
            <v>37072</v>
          </cell>
        </row>
        <row r="68">
          <cell r="A68">
            <v>37103</v>
          </cell>
        </row>
        <row r="69">
          <cell r="A69">
            <v>37134</v>
          </cell>
        </row>
        <row r="70">
          <cell r="A70">
            <v>37164</v>
          </cell>
        </row>
        <row r="71">
          <cell r="A71">
            <v>37195</v>
          </cell>
        </row>
        <row r="72">
          <cell r="A72">
            <v>37256</v>
          </cell>
        </row>
        <row r="73">
          <cell r="A73">
            <v>37287</v>
          </cell>
        </row>
        <row r="74">
          <cell r="A74">
            <v>37315</v>
          </cell>
        </row>
        <row r="75">
          <cell r="A75">
            <v>37346</v>
          </cell>
        </row>
        <row r="76">
          <cell r="A76">
            <v>37376</v>
          </cell>
        </row>
        <row r="77">
          <cell r="A77">
            <v>37407</v>
          </cell>
        </row>
        <row r="78">
          <cell r="A78">
            <v>37437</v>
          </cell>
        </row>
        <row r="79">
          <cell r="A79">
            <v>37468</v>
          </cell>
        </row>
        <row r="80">
          <cell r="A80">
            <v>37499</v>
          </cell>
        </row>
        <row r="81">
          <cell r="A81">
            <v>37529</v>
          </cell>
        </row>
      </sheetData>
      <sheetData sheetId="13" refreshError="1">
        <row r="1">
          <cell r="A1" t="str">
            <v>FECHA</v>
          </cell>
          <cell r="K1" t="str">
            <v>CODIGO</v>
          </cell>
        </row>
        <row r="2">
          <cell r="K2" t="str">
            <v>35095USD</v>
          </cell>
        </row>
        <row r="3">
          <cell r="K3" t="str">
            <v>35095EUR</v>
          </cell>
        </row>
        <row r="4">
          <cell r="K4" t="str">
            <v>35095JPY</v>
          </cell>
          <cell r="N4">
            <v>37529</v>
          </cell>
        </row>
        <row r="5">
          <cell r="K5" t="str">
            <v>35124USD</v>
          </cell>
        </row>
        <row r="6">
          <cell r="K6" t="str">
            <v>35124EUR</v>
          </cell>
        </row>
        <row r="7">
          <cell r="K7" t="str">
            <v>35124JPY</v>
          </cell>
        </row>
        <row r="8">
          <cell r="K8" t="str">
            <v>35155USD</v>
          </cell>
        </row>
        <row r="9">
          <cell r="K9" t="str">
            <v>35155EUR</v>
          </cell>
        </row>
        <row r="10">
          <cell r="K10" t="str">
            <v>35155JPY</v>
          </cell>
        </row>
        <row r="11">
          <cell r="K11" t="str">
            <v>35185USD</v>
          </cell>
        </row>
        <row r="12">
          <cell r="K12" t="str">
            <v>35185EUR</v>
          </cell>
        </row>
        <row r="13">
          <cell r="K13" t="str">
            <v>35185JPY</v>
          </cell>
        </row>
        <row r="14">
          <cell r="K14" t="str">
            <v>35216USD</v>
          </cell>
        </row>
        <row r="15">
          <cell r="K15" t="str">
            <v>35216EUR</v>
          </cell>
        </row>
        <row r="16">
          <cell r="K16" t="str">
            <v>35216JPY</v>
          </cell>
        </row>
        <row r="17">
          <cell r="K17" t="str">
            <v>35246USD</v>
          </cell>
        </row>
        <row r="18">
          <cell r="K18" t="str">
            <v>35246EUR</v>
          </cell>
        </row>
        <row r="19">
          <cell r="K19" t="str">
            <v>35246JPY</v>
          </cell>
        </row>
        <row r="20">
          <cell r="K20" t="str">
            <v>35277USD</v>
          </cell>
        </row>
        <row r="21">
          <cell r="K21" t="str">
            <v>35277EUR</v>
          </cell>
        </row>
        <row r="22">
          <cell r="K22" t="str">
            <v>35277JPY</v>
          </cell>
        </row>
        <row r="23">
          <cell r="K23" t="str">
            <v>35308USD</v>
          </cell>
        </row>
        <row r="24">
          <cell r="K24" t="str">
            <v>35308EUR</v>
          </cell>
        </row>
        <row r="25">
          <cell r="K25" t="str">
            <v>35308JPY</v>
          </cell>
        </row>
        <row r="26">
          <cell r="K26" t="str">
            <v>35338USD</v>
          </cell>
        </row>
        <row r="27">
          <cell r="K27" t="str">
            <v>35338EUR</v>
          </cell>
        </row>
        <row r="28">
          <cell r="K28" t="str">
            <v>35338JPY</v>
          </cell>
        </row>
        <row r="29">
          <cell r="K29" t="str">
            <v>35369USD</v>
          </cell>
        </row>
        <row r="30">
          <cell r="K30" t="str">
            <v>35369EUR</v>
          </cell>
        </row>
        <row r="31">
          <cell r="K31" t="str">
            <v>35369JPY</v>
          </cell>
        </row>
        <row r="32">
          <cell r="K32" t="str">
            <v>35399USD</v>
          </cell>
        </row>
        <row r="33">
          <cell r="K33" t="str">
            <v>35399EUR</v>
          </cell>
        </row>
        <row r="34">
          <cell r="K34" t="str">
            <v>35399JPY</v>
          </cell>
        </row>
        <row r="35">
          <cell r="K35" t="str">
            <v>35430USD</v>
          </cell>
        </row>
        <row r="36">
          <cell r="K36" t="str">
            <v>35430EUR</v>
          </cell>
        </row>
        <row r="37">
          <cell r="K37" t="str">
            <v>35430JPY</v>
          </cell>
        </row>
        <row r="38">
          <cell r="K38" t="str">
            <v>35461USD</v>
          </cell>
        </row>
        <row r="39">
          <cell r="K39" t="str">
            <v>35461EUR</v>
          </cell>
        </row>
        <row r="40">
          <cell r="K40" t="str">
            <v>35461JPY</v>
          </cell>
        </row>
        <row r="41">
          <cell r="K41" t="str">
            <v>35489USD</v>
          </cell>
        </row>
        <row r="42">
          <cell r="K42" t="str">
            <v>35489EUR</v>
          </cell>
        </row>
        <row r="43">
          <cell r="K43" t="str">
            <v>35489JPY</v>
          </cell>
        </row>
        <row r="44">
          <cell r="K44" t="str">
            <v>35520USD</v>
          </cell>
        </row>
        <row r="45">
          <cell r="K45" t="str">
            <v>35520EUR</v>
          </cell>
        </row>
        <row r="46">
          <cell r="K46" t="str">
            <v>35520JPY</v>
          </cell>
        </row>
        <row r="47">
          <cell r="K47" t="str">
            <v>35550USD</v>
          </cell>
        </row>
        <row r="48">
          <cell r="K48" t="str">
            <v>35550EUR</v>
          </cell>
        </row>
        <row r="49">
          <cell r="K49" t="str">
            <v>35550JPY</v>
          </cell>
        </row>
        <row r="50">
          <cell r="K50" t="str">
            <v>35581USD</v>
          </cell>
        </row>
        <row r="51">
          <cell r="K51" t="str">
            <v>35581EUR</v>
          </cell>
        </row>
        <row r="52">
          <cell r="K52" t="str">
            <v>35581JPY</v>
          </cell>
        </row>
        <row r="53">
          <cell r="K53" t="str">
            <v>35611USD</v>
          </cell>
        </row>
        <row r="54">
          <cell r="K54" t="str">
            <v>35611EUR</v>
          </cell>
        </row>
        <row r="55">
          <cell r="K55" t="str">
            <v>35611JPY</v>
          </cell>
        </row>
        <row r="56">
          <cell r="K56" t="str">
            <v>35642USD</v>
          </cell>
        </row>
        <row r="57">
          <cell r="K57" t="str">
            <v>35642EUR</v>
          </cell>
        </row>
        <row r="58">
          <cell r="K58" t="str">
            <v>35642JPY</v>
          </cell>
        </row>
        <row r="59">
          <cell r="K59" t="str">
            <v>35673USD</v>
          </cell>
        </row>
        <row r="60">
          <cell r="K60" t="str">
            <v>35673EUR</v>
          </cell>
        </row>
        <row r="61">
          <cell r="K61" t="str">
            <v>35673JPY</v>
          </cell>
        </row>
        <row r="62">
          <cell r="K62" t="str">
            <v>35703USD</v>
          </cell>
        </row>
        <row r="63">
          <cell r="K63" t="str">
            <v>35703EUR</v>
          </cell>
        </row>
        <row r="64">
          <cell r="K64" t="str">
            <v>35703JPY</v>
          </cell>
        </row>
        <row r="65">
          <cell r="K65" t="str">
            <v>35734USD</v>
          </cell>
        </row>
        <row r="66">
          <cell r="K66" t="str">
            <v>35734EUR</v>
          </cell>
        </row>
        <row r="67">
          <cell r="K67" t="str">
            <v>35734JPY</v>
          </cell>
        </row>
        <row r="68">
          <cell r="K68" t="str">
            <v>35764USD</v>
          </cell>
        </row>
        <row r="69">
          <cell r="K69" t="str">
            <v>35764EUR</v>
          </cell>
        </row>
        <row r="70">
          <cell r="K70" t="str">
            <v>35764JPY</v>
          </cell>
        </row>
        <row r="71">
          <cell r="K71" t="str">
            <v>35795USD</v>
          </cell>
        </row>
        <row r="72">
          <cell r="K72" t="str">
            <v>35795EUR</v>
          </cell>
        </row>
        <row r="73">
          <cell r="K73" t="str">
            <v>35795JPY</v>
          </cell>
        </row>
        <row r="74">
          <cell r="K74" t="str">
            <v>35826USD</v>
          </cell>
        </row>
        <row r="75">
          <cell r="K75" t="str">
            <v>35826EUR</v>
          </cell>
        </row>
        <row r="76">
          <cell r="K76" t="str">
            <v>35826JPY</v>
          </cell>
        </row>
        <row r="77">
          <cell r="K77" t="str">
            <v>35854USD</v>
          </cell>
        </row>
        <row r="78">
          <cell r="K78" t="str">
            <v>35854EUR</v>
          </cell>
        </row>
        <row r="79">
          <cell r="K79" t="str">
            <v>35854JPY</v>
          </cell>
        </row>
        <row r="80">
          <cell r="K80" t="str">
            <v>35885USD</v>
          </cell>
        </row>
        <row r="81">
          <cell r="K81" t="str">
            <v>35885EUR</v>
          </cell>
        </row>
        <row r="82">
          <cell r="K82" t="str">
            <v>35885JPY</v>
          </cell>
        </row>
        <row r="83">
          <cell r="K83" t="str">
            <v>35915USD</v>
          </cell>
        </row>
        <row r="84">
          <cell r="K84" t="str">
            <v>35915EUR</v>
          </cell>
        </row>
        <row r="85">
          <cell r="K85" t="str">
            <v>35915JPY</v>
          </cell>
        </row>
        <row r="86">
          <cell r="K86" t="str">
            <v>35946USD</v>
          </cell>
        </row>
        <row r="87">
          <cell r="K87" t="str">
            <v>35946EUR</v>
          </cell>
        </row>
        <row r="88">
          <cell r="K88" t="str">
            <v>35946JPY</v>
          </cell>
        </row>
        <row r="89">
          <cell r="K89" t="str">
            <v>35976USD</v>
          </cell>
        </row>
        <row r="90">
          <cell r="K90" t="str">
            <v>35976EUR</v>
          </cell>
        </row>
        <row r="91">
          <cell r="K91" t="str">
            <v>35976JPY</v>
          </cell>
        </row>
        <row r="92">
          <cell r="K92" t="str">
            <v>36007USD</v>
          </cell>
        </row>
        <row r="93">
          <cell r="K93" t="str">
            <v>36007EUR</v>
          </cell>
        </row>
        <row r="94">
          <cell r="K94" t="str">
            <v>36007JPY</v>
          </cell>
        </row>
        <row r="95">
          <cell r="K95" t="str">
            <v>36038USD</v>
          </cell>
        </row>
        <row r="96">
          <cell r="K96" t="str">
            <v>36038EUR</v>
          </cell>
        </row>
        <row r="97">
          <cell r="K97" t="str">
            <v>36038JPY</v>
          </cell>
        </row>
        <row r="98">
          <cell r="K98" t="str">
            <v>36068USD</v>
          </cell>
        </row>
        <row r="99">
          <cell r="K99" t="str">
            <v>36068EUR</v>
          </cell>
        </row>
        <row r="100">
          <cell r="K100" t="str">
            <v>36068JPY</v>
          </cell>
        </row>
        <row r="101">
          <cell r="K101" t="str">
            <v>36099USD</v>
          </cell>
        </row>
        <row r="102">
          <cell r="K102" t="str">
            <v>36099EUR</v>
          </cell>
        </row>
        <row r="103">
          <cell r="K103" t="str">
            <v>36099JPY</v>
          </cell>
        </row>
        <row r="104">
          <cell r="K104" t="str">
            <v>36129USD</v>
          </cell>
        </row>
        <row r="105">
          <cell r="K105" t="str">
            <v>36129EUR</v>
          </cell>
        </row>
        <row r="106">
          <cell r="K106" t="str">
            <v>36129JPY</v>
          </cell>
        </row>
        <row r="107">
          <cell r="K107" t="str">
            <v>36160USD</v>
          </cell>
        </row>
        <row r="108">
          <cell r="K108" t="str">
            <v>36160EUR</v>
          </cell>
        </row>
        <row r="109">
          <cell r="K109" t="str">
            <v>36160JPY</v>
          </cell>
        </row>
        <row r="110">
          <cell r="K110" t="str">
            <v>36191USD</v>
          </cell>
        </row>
        <row r="111">
          <cell r="K111" t="str">
            <v>36191EUR</v>
          </cell>
        </row>
        <row r="112">
          <cell r="K112" t="str">
            <v>36191JPY</v>
          </cell>
        </row>
        <row r="113">
          <cell r="K113" t="str">
            <v>36219USD</v>
          </cell>
        </row>
        <row r="114">
          <cell r="K114" t="str">
            <v>36219EUR</v>
          </cell>
        </row>
        <row r="115">
          <cell r="K115" t="str">
            <v>36219JPY</v>
          </cell>
        </row>
        <row r="116">
          <cell r="K116" t="str">
            <v>36250USD</v>
          </cell>
        </row>
        <row r="117">
          <cell r="K117" t="str">
            <v>36250EUR</v>
          </cell>
        </row>
        <row r="118">
          <cell r="K118" t="str">
            <v>36250JPY</v>
          </cell>
        </row>
        <row r="119">
          <cell r="K119" t="str">
            <v>36280USD</v>
          </cell>
        </row>
        <row r="120">
          <cell r="K120" t="str">
            <v>36280EUR</v>
          </cell>
        </row>
        <row r="121">
          <cell r="K121" t="str">
            <v>36280JPY</v>
          </cell>
        </row>
        <row r="122">
          <cell r="K122" t="str">
            <v>36311USD</v>
          </cell>
        </row>
        <row r="123">
          <cell r="K123" t="str">
            <v>36311EUR</v>
          </cell>
        </row>
        <row r="124">
          <cell r="K124" t="str">
            <v>36311JPY</v>
          </cell>
        </row>
        <row r="125">
          <cell r="K125" t="str">
            <v>36341USD</v>
          </cell>
        </row>
        <row r="126">
          <cell r="K126" t="str">
            <v>36341EUR</v>
          </cell>
        </row>
        <row r="127">
          <cell r="K127" t="str">
            <v>36341JPY</v>
          </cell>
        </row>
        <row r="128">
          <cell r="K128" t="str">
            <v>36372USD</v>
          </cell>
        </row>
        <row r="129">
          <cell r="K129" t="str">
            <v>36372EUR</v>
          </cell>
        </row>
        <row r="130">
          <cell r="K130" t="str">
            <v>36372JPY</v>
          </cell>
        </row>
        <row r="131">
          <cell r="K131" t="str">
            <v>36403USD</v>
          </cell>
        </row>
        <row r="132">
          <cell r="K132" t="str">
            <v>36403EUR</v>
          </cell>
        </row>
        <row r="133">
          <cell r="K133" t="str">
            <v>36403JPY</v>
          </cell>
        </row>
        <row r="134">
          <cell r="K134" t="str">
            <v>36433USD</v>
          </cell>
        </row>
        <row r="135">
          <cell r="K135" t="str">
            <v>36433EUR</v>
          </cell>
        </row>
        <row r="136">
          <cell r="K136" t="str">
            <v>36433JPY</v>
          </cell>
        </row>
        <row r="137">
          <cell r="K137" t="str">
            <v>36464USD</v>
          </cell>
        </row>
        <row r="138">
          <cell r="K138" t="str">
            <v>36464EUR</v>
          </cell>
        </row>
        <row r="139">
          <cell r="K139" t="str">
            <v>36464JPY</v>
          </cell>
        </row>
        <row r="140">
          <cell r="K140" t="str">
            <v>36494USD</v>
          </cell>
        </row>
        <row r="141">
          <cell r="K141" t="str">
            <v>36494EUR</v>
          </cell>
        </row>
        <row r="142">
          <cell r="K142" t="str">
            <v>36494JPY</v>
          </cell>
        </row>
        <row r="143">
          <cell r="K143" t="str">
            <v>36525USD</v>
          </cell>
        </row>
        <row r="144">
          <cell r="K144" t="str">
            <v>36525EUR</v>
          </cell>
        </row>
        <row r="145">
          <cell r="K145" t="str">
            <v>36525JPY</v>
          </cell>
        </row>
        <row r="146">
          <cell r="K146" t="str">
            <v>36556USD</v>
          </cell>
        </row>
        <row r="147">
          <cell r="K147" t="str">
            <v>36556EUR</v>
          </cell>
        </row>
        <row r="148">
          <cell r="K148" t="str">
            <v>36556JPY</v>
          </cell>
        </row>
        <row r="149">
          <cell r="K149" t="str">
            <v>36585USD</v>
          </cell>
        </row>
        <row r="150">
          <cell r="K150" t="str">
            <v>36585EUR</v>
          </cell>
        </row>
        <row r="151">
          <cell r="K151" t="str">
            <v>36585JPY</v>
          </cell>
        </row>
        <row r="152">
          <cell r="K152" t="str">
            <v>36616USD</v>
          </cell>
        </row>
        <row r="153">
          <cell r="K153" t="str">
            <v>36616EUR</v>
          </cell>
        </row>
        <row r="154">
          <cell r="K154" t="str">
            <v>36616JPY</v>
          </cell>
        </row>
        <row r="155">
          <cell r="K155" t="str">
            <v>36646USD</v>
          </cell>
        </row>
        <row r="156">
          <cell r="K156" t="str">
            <v>36646EUR</v>
          </cell>
        </row>
        <row r="157">
          <cell r="K157" t="str">
            <v>36646JPY</v>
          </cell>
        </row>
        <row r="158">
          <cell r="K158" t="str">
            <v>36677USD</v>
          </cell>
        </row>
        <row r="159">
          <cell r="K159" t="str">
            <v>36677EUR</v>
          </cell>
        </row>
        <row r="160">
          <cell r="K160" t="str">
            <v>36677JPY</v>
          </cell>
        </row>
        <row r="161">
          <cell r="K161" t="str">
            <v>36707USD</v>
          </cell>
        </row>
        <row r="162">
          <cell r="K162" t="str">
            <v>36707EUR</v>
          </cell>
        </row>
        <row r="163">
          <cell r="K163" t="str">
            <v>36707JPY</v>
          </cell>
        </row>
        <row r="164">
          <cell r="K164" t="str">
            <v>36738USD</v>
          </cell>
        </row>
        <row r="165">
          <cell r="K165" t="str">
            <v>36738EUR</v>
          </cell>
        </row>
        <row r="166">
          <cell r="K166" t="str">
            <v>36738JPY</v>
          </cell>
        </row>
        <row r="167">
          <cell r="K167" t="str">
            <v>36769USD</v>
          </cell>
        </row>
        <row r="168">
          <cell r="K168" t="str">
            <v>36769EUR</v>
          </cell>
        </row>
        <row r="169">
          <cell r="K169" t="str">
            <v>36769JPY</v>
          </cell>
        </row>
        <row r="170">
          <cell r="K170" t="str">
            <v>36799USD</v>
          </cell>
        </row>
        <row r="171">
          <cell r="K171" t="str">
            <v>36799EUR</v>
          </cell>
        </row>
        <row r="172">
          <cell r="K172" t="str">
            <v>36799JPY</v>
          </cell>
        </row>
        <row r="173">
          <cell r="K173" t="str">
            <v>36830USD</v>
          </cell>
        </row>
        <row r="174">
          <cell r="K174" t="str">
            <v>36830EUR</v>
          </cell>
        </row>
        <row r="175">
          <cell r="K175" t="str">
            <v>36830JPY</v>
          </cell>
        </row>
        <row r="176">
          <cell r="K176" t="str">
            <v>36860USD</v>
          </cell>
        </row>
        <row r="177">
          <cell r="K177" t="str">
            <v>36860EUR</v>
          </cell>
        </row>
        <row r="178">
          <cell r="K178" t="str">
            <v>36860JPY</v>
          </cell>
        </row>
        <row r="179">
          <cell r="K179" t="str">
            <v>36891USD</v>
          </cell>
        </row>
        <row r="180">
          <cell r="K180" t="str">
            <v>36891EUR</v>
          </cell>
        </row>
        <row r="181">
          <cell r="K181" t="str">
            <v>36891JPY</v>
          </cell>
        </row>
        <row r="182">
          <cell r="K182" t="str">
            <v>36922USD</v>
          </cell>
        </row>
        <row r="183">
          <cell r="K183" t="str">
            <v>36922EUR</v>
          </cell>
        </row>
        <row r="184">
          <cell r="K184" t="str">
            <v>36922JPY</v>
          </cell>
        </row>
        <row r="185">
          <cell r="K185" t="str">
            <v>36950USD</v>
          </cell>
        </row>
        <row r="186">
          <cell r="K186" t="str">
            <v>36950EUR</v>
          </cell>
        </row>
        <row r="187">
          <cell r="K187" t="str">
            <v>36950JPY</v>
          </cell>
        </row>
        <row r="188">
          <cell r="K188" t="str">
            <v>36981USD</v>
          </cell>
        </row>
        <row r="189">
          <cell r="K189" t="str">
            <v>36981EUR</v>
          </cell>
        </row>
        <row r="190">
          <cell r="K190" t="str">
            <v>36981JPY</v>
          </cell>
        </row>
        <row r="191">
          <cell r="K191" t="str">
            <v>37011USD</v>
          </cell>
        </row>
        <row r="192">
          <cell r="K192" t="str">
            <v>37011EUR</v>
          </cell>
        </row>
        <row r="193">
          <cell r="K193" t="str">
            <v>37011JPY</v>
          </cell>
        </row>
        <row r="194">
          <cell r="K194" t="str">
            <v>37011USDF</v>
          </cell>
        </row>
        <row r="195">
          <cell r="K195" t="str">
            <v>37011EURF</v>
          </cell>
        </row>
        <row r="196">
          <cell r="K196" t="str">
            <v>37011JPYF</v>
          </cell>
        </row>
        <row r="197">
          <cell r="K197" t="str">
            <v>37042USD</v>
          </cell>
        </row>
        <row r="198">
          <cell r="K198" t="str">
            <v>37042EUR</v>
          </cell>
        </row>
        <row r="199">
          <cell r="K199" t="str">
            <v>37042JPY</v>
          </cell>
        </row>
        <row r="200">
          <cell r="K200" t="str">
            <v>37042USDF</v>
          </cell>
        </row>
        <row r="201">
          <cell r="K201" t="str">
            <v>37042EURF</v>
          </cell>
        </row>
        <row r="202">
          <cell r="K202" t="str">
            <v>37042JPYF</v>
          </cell>
        </row>
        <row r="203">
          <cell r="K203" t="str">
            <v>37072USD</v>
          </cell>
        </row>
        <row r="204">
          <cell r="K204" t="str">
            <v>37072EUR</v>
          </cell>
        </row>
        <row r="205">
          <cell r="K205" t="str">
            <v>37072JPY</v>
          </cell>
        </row>
        <row r="206">
          <cell r="K206" t="str">
            <v>37072USDF</v>
          </cell>
        </row>
        <row r="207">
          <cell r="K207" t="str">
            <v>37072EURF</v>
          </cell>
        </row>
        <row r="208">
          <cell r="K208" t="str">
            <v>37072JPYF</v>
          </cell>
        </row>
        <row r="209">
          <cell r="K209" t="str">
            <v>37103USD</v>
          </cell>
        </row>
        <row r="210">
          <cell r="K210" t="str">
            <v>37103EUR</v>
          </cell>
        </row>
        <row r="211">
          <cell r="K211" t="str">
            <v>37103JPY</v>
          </cell>
        </row>
        <row r="212">
          <cell r="K212" t="str">
            <v>37103USDF</v>
          </cell>
        </row>
        <row r="213">
          <cell r="K213" t="str">
            <v>37103EURF</v>
          </cell>
        </row>
        <row r="214">
          <cell r="K214" t="str">
            <v>37103JPYF</v>
          </cell>
        </row>
        <row r="215">
          <cell r="K215" t="str">
            <v>37134USD</v>
          </cell>
        </row>
        <row r="216">
          <cell r="K216" t="str">
            <v>37134EUR</v>
          </cell>
        </row>
        <row r="217">
          <cell r="K217" t="str">
            <v>37134JPY</v>
          </cell>
        </row>
        <row r="218">
          <cell r="K218" t="str">
            <v>37134USDF</v>
          </cell>
        </row>
        <row r="219">
          <cell r="K219" t="str">
            <v>37134EURF</v>
          </cell>
        </row>
        <row r="220">
          <cell r="K220" t="str">
            <v>37134JPYF</v>
          </cell>
        </row>
        <row r="221">
          <cell r="K221" t="str">
            <v>37164USD</v>
          </cell>
        </row>
        <row r="222">
          <cell r="K222" t="str">
            <v>37164EUR</v>
          </cell>
        </row>
        <row r="223">
          <cell r="K223" t="str">
            <v>37164JPY</v>
          </cell>
        </row>
        <row r="224">
          <cell r="K224" t="str">
            <v>37164USDF</v>
          </cell>
        </row>
        <row r="225">
          <cell r="K225" t="str">
            <v>37164EURF</v>
          </cell>
        </row>
        <row r="226">
          <cell r="K226" t="str">
            <v>37164JPYF</v>
          </cell>
        </row>
        <row r="227">
          <cell r="K227" t="str">
            <v>37195USD</v>
          </cell>
        </row>
        <row r="228">
          <cell r="K228" t="str">
            <v>37195EUR</v>
          </cell>
        </row>
        <row r="229">
          <cell r="K229" t="str">
            <v>37195JPY</v>
          </cell>
        </row>
        <row r="230">
          <cell r="K230" t="str">
            <v>37195USDF</v>
          </cell>
        </row>
        <row r="231">
          <cell r="K231" t="str">
            <v>37195EURF</v>
          </cell>
        </row>
        <row r="232">
          <cell r="K232" t="str">
            <v>37195JPYF</v>
          </cell>
        </row>
        <row r="233">
          <cell r="K233" t="str">
            <v>37225USD</v>
          </cell>
        </row>
        <row r="234">
          <cell r="K234" t="str">
            <v>37225EUR</v>
          </cell>
        </row>
        <row r="235">
          <cell r="K235" t="str">
            <v>37225JPY</v>
          </cell>
        </row>
        <row r="236">
          <cell r="K236" t="str">
            <v>37225USDF</v>
          </cell>
        </row>
        <row r="237">
          <cell r="K237" t="str">
            <v>37225EURF</v>
          </cell>
        </row>
        <row r="238">
          <cell r="K238" t="str">
            <v>37225JPYF</v>
          </cell>
        </row>
        <row r="239">
          <cell r="K239" t="str">
            <v>37256USD</v>
          </cell>
        </row>
        <row r="240">
          <cell r="K240" t="str">
            <v>37256EUR</v>
          </cell>
        </row>
        <row r="241">
          <cell r="K241" t="str">
            <v>37256JPY</v>
          </cell>
        </row>
        <row r="242">
          <cell r="K242" t="str">
            <v>37256USDF</v>
          </cell>
        </row>
        <row r="243">
          <cell r="K243" t="str">
            <v>37256EURF</v>
          </cell>
        </row>
        <row r="244">
          <cell r="K244" t="str">
            <v>37256JPYF</v>
          </cell>
        </row>
        <row r="245">
          <cell r="K245" t="str">
            <v>37287USD</v>
          </cell>
        </row>
        <row r="246">
          <cell r="K246" t="str">
            <v>37287EUR</v>
          </cell>
        </row>
        <row r="247">
          <cell r="K247" t="str">
            <v>37287JPY</v>
          </cell>
        </row>
        <row r="248">
          <cell r="K248" t="str">
            <v>37287USDF</v>
          </cell>
        </row>
        <row r="249">
          <cell r="K249" t="str">
            <v>37287EURF</v>
          </cell>
        </row>
        <row r="250">
          <cell r="K250" t="str">
            <v>37287JPYF</v>
          </cell>
        </row>
        <row r="251">
          <cell r="K251" t="str">
            <v>37315USD</v>
          </cell>
        </row>
        <row r="252">
          <cell r="K252" t="str">
            <v>37315EUR</v>
          </cell>
        </row>
        <row r="253">
          <cell r="K253" t="str">
            <v>37315JPY</v>
          </cell>
        </row>
        <row r="254">
          <cell r="K254" t="str">
            <v>37315USDF</v>
          </cell>
        </row>
        <row r="255">
          <cell r="K255" t="str">
            <v>37315EURF</v>
          </cell>
        </row>
        <row r="256">
          <cell r="K256" t="str">
            <v>37315JPYF</v>
          </cell>
        </row>
        <row r="257">
          <cell r="K257" t="str">
            <v>37346USD</v>
          </cell>
        </row>
        <row r="258">
          <cell r="K258" t="str">
            <v>37346EUR</v>
          </cell>
        </row>
        <row r="259">
          <cell r="K259" t="str">
            <v>37346JPY</v>
          </cell>
        </row>
        <row r="260">
          <cell r="K260" t="str">
            <v>37346USDF</v>
          </cell>
        </row>
        <row r="261">
          <cell r="K261" t="str">
            <v>37346EURF</v>
          </cell>
        </row>
        <row r="262">
          <cell r="K262" t="str">
            <v>37346JPYF</v>
          </cell>
        </row>
        <row r="263">
          <cell r="K263" t="str">
            <v>37376USD</v>
          </cell>
        </row>
        <row r="264">
          <cell r="K264" t="str">
            <v>37376EUR</v>
          </cell>
        </row>
        <row r="265">
          <cell r="K265" t="str">
            <v>37376JPY</v>
          </cell>
        </row>
        <row r="266">
          <cell r="K266" t="str">
            <v>37376USDF</v>
          </cell>
        </row>
        <row r="267">
          <cell r="K267" t="str">
            <v>37376EURF</v>
          </cell>
        </row>
        <row r="268">
          <cell r="K268" t="str">
            <v>37376JPYF</v>
          </cell>
        </row>
        <row r="269">
          <cell r="K269" t="str">
            <v>37407USD</v>
          </cell>
        </row>
        <row r="270">
          <cell r="K270" t="str">
            <v>37407EUR</v>
          </cell>
        </row>
        <row r="271">
          <cell r="K271" t="str">
            <v>37407JPY</v>
          </cell>
        </row>
        <row r="272">
          <cell r="K272" t="str">
            <v>37407USDF</v>
          </cell>
        </row>
        <row r="273">
          <cell r="K273" t="str">
            <v>37407EURF</v>
          </cell>
        </row>
        <row r="274">
          <cell r="K274" t="str">
            <v>37407JPYF</v>
          </cell>
        </row>
        <row r="275">
          <cell r="K275" t="str">
            <v>37437USD</v>
          </cell>
        </row>
        <row r="276">
          <cell r="K276" t="str">
            <v>37437EUR</v>
          </cell>
        </row>
        <row r="277">
          <cell r="K277" t="str">
            <v>37437JPY</v>
          </cell>
        </row>
        <row r="278">
          <cell r="K278" t="str">
            <v>37437USDF</v>
          </cell>
        </row>
        <row r="279">
          <cell r="K279" t="str">
            <v>37437EURF</v>
          </cell>
        </row>
        <row r="280">
          <cell r="K280" t="str">
            <v>37437JPYF</v>
          </cell>
        </row>
        <row r="281">
          <cell r="K281" t="str">
            <v>37468USD</v>
          </cell>
        </row>
        <row r="282">
          <cell r="K282" t="str">
            <v>37468EUR</v>
          </cell>
        </row>
        <row r="283">
          <cell r="K283" t="str">
            <v>37468JPY</v>
          </cell>
        </row>
        <row r="284">
          <cell r="K284" t="str">
            <v>37468USDF</v>
          </cell>
        </row>
        <row r="285">
          <cell r="K285" t="str">
            <v>37468EURF</v>
          </cell>
        </row>
        <row r="286">
          <cell r="K286" t="str">
            <v>37468JPYF</v>
          </cell>
        </row>
        <row r="287">
          <cell r="K287" t="str">
            <v>37499USD</v>
          </cell>
        </row>
        <row r="288">
          <cell r="K288" t="str">
            <v>37499EUR</v>
          </cell>
        </row>
        <row r="289">
          <cell r="K289" t="str">
            <v>37499JPY</v>
          </cell>
        </row>
        <row r="290">
          <cell r="K290" t="str">
            <v>37499USDF</v>
          </cell>
        </row>
        <row r="291">
          <cell r="K291" t="str">
            <v>37499EURF</v>
          </cell>
        </row>
        <row r="292">
          <cell r="K292" t="str">
            <v>37499JPYF</v>
          </cell>
        </row>
        <row r="293">
          <cell r="K293" t="str">
            <v>37529USD</v>
          </cell>
        </row>
        <row r="294">
          <cell r="K294" t="str">
            <v>37529EUR</v>
          </cell>
        </row>
        <row r="295">
          <cell r="K295" t="str">
            <v>37529JPY</v>
          </cell>
        </row>
        <row r="296">
          <cell r="K296" t="str">
            <v>37529USDF</v>
          </cell>
        </row>
        <row r="297">
          <cell r="K297" t="str">
            <v>37529EURF</v>
          </cell>
        </row>
        <row r="298">
          <cell r="K298" t="str">
            <v>37529JPYF</v>
          </cell>
        </row>
        <row r="299">
          <cell r="K299">
            <v>0</v>
          </cell>
        </row>
      </sheetData>
      <sheetData sheetId="14" refreshError="1"/>
      <sheetData sheetId="15" refreshError="1">
        <row r="2">
          <cell r="A2">
            <v>36899</v>
          </cell>
        </row>
        <row r="3">
          <cell r="A3">
            <v>36969</v>
          </cell>
        </row>
        <row r="4">
          <cell r="A4">
            <v>36993</v>
          </cell>
        </row>
        <row r="5">
          <cell r="A5">
            <v>36994</v>
          </cell>
        </row>
        <row r="6">
          <cell r="A6">
            <v>37012</v>
          </cell>
        </row>
        <row r="7">
          <cell r="A7">
            <v>37039</v>
          </cell>
        </row>
        <row r="8">
          <cell r="A8">
            <v>37060</v>
          </cell>
        </row>
        <row r="9">
          <cell r="A9">
            <v>37067</v>
          </cell>
        </row>
        <row r="10">
          <cell r="A10">
            <v>37074</v>
          </cell>
        </row>
        <row r="11">
          <cell r="A11">
            <v>37092</v>
          </cell>
        </row>
        <row r="12">
          <cell r="A12">
            <v>37110</v>
          </cell>
        </row>
        <row r="13">
          <cell r="A13">
            <v>37123</v>
          </cell>
        </row>
        <row r="14">
          <cell r="A14">
            <v>37179</v>
          </cell>
        </row>
        <row r="15">
          <cell r="A15">
            <v>37200</v>
          </cell>
        </row>
        <row r="16">
          <cell r="A16">
            <v>37207</v>
          </cell>
        </row>
        <row r="17">
          <cell r="A17">
            <v>37250</v>
          </cell>
        </row>
        <row r="18">
          <cell r="A18">
            <v>37257</v>
          </cell>
        </row>
        <row r="19">
          <cell r="A19">
            <v>37263</v>
          </cell>
        </row>
        <row r="20">
          <cell r="A20">
            <v>37340</v>
          </cell>
        </row>
        <row r="21">
          <cell r="A21">
            <v>37344</v>
          </cell>
        </row>
        <row r="22">
          <cell r="A22">
            <v>37377</v>
          </cell>
        </row>
        <row r="23">
          <cell r="A23">
            <v>37389</v>
          </cell>
        </row>
        <row r="24">
          <cell r="A24">
            <v>37410</v>
          </cell>
        </row>
        <row r="25">
          <cell r="A25">
            <v>37417</v>
          </cell>
        </row>
        <row r="26">
          <cell r="A26">
            <v>37438</v>
          </cell>
        </row>
        <row r="27">
          <cell r="A27">
            <v>37475</v>
          </cell>
        </row>
        <row r="28">
          <cell r="A28">
            <v>37487</v>
          </cell>
        </row>
        <row r="29">
          <cell r="A29">
            <v>37543</v>
          </cell>
        </row>
        <row r="30">
          <cell r="A30">
            <v>37564</v>
          </cell>
        </row>
        <row r="31">
          <cell r="A31">
            <v>37571</v>
          </cell>
        </row>
        <row r="32">
          <cell r="A32">
            <v>37615</v>
          </cell>
        </row>
        <row r="33">
          <cell r="A33">
            <v>37622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uperado_Hoja1"/>
      <sheetName val="Acumulado"/>
      <sheetName val="Axo_Ejec"/>
      <sheetName val="Contratos"/>
      <sheetName val="PagosContrat"/>
      <sheetName val="DetalladoSW"/>
      <sheetName val="PorSG"/>
      <sheetName val="Por3 "/>
      <sheetName val="Resumen"/>
      <sheetName val="Resumen(2)"/>
      <sheetName val="Telmex"/>
    </sheetNames>
    <sheetDataSet>
      <sheetData sheetId="0" refreshError="1"/>
      <sheetData sheetId="1" refreshError="1"/>
      <sheetData sheetId="2">
        <row r="292">
          <cell r="A292">
            <v>8259</v>
          </cell>
          <cell r="AU292">
            <v>52418545</v>
          </cell>
        </row>
        <row r="293">
          <cell r="A293">
            <v>8259</v>
          </cell>
          <cell r="AU293">
            <v>0</v>
          </cell>
        </row>
        <row r="294">
          <cell r="A294" t="str">
            <v>Total Cuenta 519025 - Código 8259</v>
          </cell>
          <cell r="AU294">
            <v>52418545</v>
          </cell>
        </row>
        <row r="295">
          <cell r="A295" t="str">
            <v>8058-ST</v>
          </cell>
          <cell r="AU295">
            <v>56743366</v>
          </cell>
        </row>
        <row r="296">
          <cell r="A296" t="str">
            <v>8058-ST</v>
          </cell>
          <cell r="AU296">
            <v>0</v>
          </cell>
        </row>
        <row r="297">
          <cell r="A297" t="str">
            <v>Total DTIN-ST</v>
          </cell>
          <cell r="AU297">
            <v>56743366</v>
          </cell>
        </row>
        <row r="298">
          <cell r="A298" t="str">
            <v>8058-UPCI</v>
          </cell>
          <cell r="AU298">
            <v>544627399.68000007</v>
          </cell>
        </row>
        <row r="299">
          <cell r="A299" t="str">
            <v>8058-UPCI</v>
          </cell>
          <cell r="AU299">
            <v>0</v>
          </cell>
        </row>
        <row r="300">
          <cell r="A300" t="str">
            <v>Total UPCI</v>
          </cell>
          <cell r="AU300">
            <v>544627399.68000007</v>
          </cell>
        </row>
        <row r="301">
          <cell r="A301" t="str">
            <v>Total Cuenta 5190956 - Código 8058</v>
          </cell>
          <cell r="AU301">
            <v>601370765.68000007</v>
          </cell>
        </row>
        <row r="302">
          <cell r="A302" t="str">
            <v>TarCos</v>
          </cell>
          <cell r="AU302">
            <v>182018955.81</v>
          </cell>
        </row>
        <row r="303">
          <cell r="A303" t="str">
            <v>TarCos</v>
          </cell>
          <cell r="AU303">
            <v>0</v>
          </cell>
        </row>
        <row r="304">
          <cell r="A304" t="str">
            <v>Total Cuenta 5194204</v>
          </cell>
          <cell r="AU304">
            <v>182018955.81</v>
          </cell>
        </row>
        <row r="305">
          <cell r="A305" t="str">
            <v>TOTAL GASTOS A CARGO DE LA SG-INF</v>
          </cell>
          <cell r="AU305">
            <v>13458238243.130001</v>
          </cell>
        </row>
        <row r="306">
          <cell r="A306">
            <v>6102</v>
          </cell>
          <cell r="AU306">
            <v>3242200</v>
          </cell>
        </row>
        <row r="307">
          <cell r="A307">
            <v>6102</v>
          </cell>
          <cell r="AU307">
            <v>0</v>
          </cell>
        </row>
        <row r="308">
          <cell r="A308" t="str">
            <v>Total Cuenta 513095 - Código 6102</v>
          </cell>
          <cell r="AU308">
            <v>3242200</v>
          </cell>
        </row>
        <row r="309">
          <cell r="A309">
            <v>6325</v>
          </cell>
          <cell r="AU309">
            <v>0</v>
          </cell>
        </row>
        <row r="310">
          <cell r="A310">
            <v>6325</v>
          </cell>
          <cell r="AU310">
            <v>0</v>
          </cell>
        </row>
        <row r="311">
          <cell r="A311" t="str">
            <v>Total Cuenta 512066 - Código 6325</v>
          </cell>
          <cell r="AU311">
            <v>0</v>
          </cell>
        </row>
        <row r="312">
          <cell r="A312">
            <v>8077</v>
          </cell>
          <cell r="AU312">
            <v>238667</v>
          </cell>
        </row>
        <row r="313">
          <cell r="A313">
            <v>8077</v>
          </cell>
          <cell r="AU313">
            <v>143200</v>
          </cell>
        </row>
        <row r="314">
          <cell r="A314">
            <v>8077</v>
          </cell>
          <cell r="AU314">
            <v>4296000</v>
          </cell>
        </row>
        <row r="315">
          <cell r="A315">
            <v>8077</v>
          </cell>
          <cell r="AU315">
            <v>3132500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list"/>
      <sheetName val="Hoja1"/>
    </sheetNames>
    <sheetDataSet>
      <sheetData sheetId="0"/>
      <sheetData sheetId="1">
        <row r="15">
          <cell r="A15" t="str">
            <v>Linea Recta</v>
          </cell>
        </row>
        <row r="16">
          <cell r="A16" t="str">
            <v>Suma de Digitos</v>
          </cell>
        </row>
        <row r="17">
          <cell r="A17" t="str">
            <v>Horas de trabajo</v>
          </cell>
        </row>
        <row r="18">
          <cell r="A18" t="str">
            <v>Decreciente</v>
          </cell>
        </row>
        <row r="21">
          <cell r="A21" t="str">
            <v>Si</v>
          </cell>
        </row>
        <row r="22">
          <cell r="A22" t="str">
            <v>No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list-Recon"/>
      <sheetName val="Formato - Asp. Tec"/>
      <sheetName val="Formato - Asp. Tec Nvo"/>
      <sheetName val="Cédula Analitica"/>
    </sheetNames>
    <sheetDataSet>
      <sheetData sheetId="0" refreshError="1"/>
      <sheetData sheetId="1" refreshError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uperado_Hoja1"/>
      <sheetName val="Acumulado"/>
      <sheetName val="Anexo"/>
      <sheetName val="Contratos"/>
      <sheetName val="PagosContrat"/>
      <sheetName val="Contabilidad"/>
      <sheetName val="Distribuciones"/>
      <sheetName val="Resumen"/>
    </sheetNames>
    <sheetDataSet>
      <sheetData sheetId="0" refreshError="1"/>
      <sheetData sheetId="1" refreshError="1"/>
      <sheetData sheetId="2">
        <row r="14">
          <cell r="B14" t="str">
            <v>AREA BANCO</v>
          </cell>
        </row>
        <row r="15">
          <cell r="B15" t="str">
            <v>2385</v>
          </cell>
          <cell r="U15">
            <v>0</v>
          </cell>
        </row>
        <row r="16">
          <cell r="B16" t="str">
            <v>2385</v>
          </cell>
          <cell r="U16">
            <v>0</v>
          </cell>
        </row>
        <row r="17">
          <cell r="B17" t="str">
            <v>2387</v>
          </cell>
          <cell r="U17">
            <v>0</v>
          </cell>
        </row>
        <row r="18">
          <cell r="B18" t="str">
            <v>2393</v>
          </cell>
          <cell r="U18">
            <v>0</v>
          </cell>
        </row>
        <row r="19">
          <cell r="B19" t="str">
            <v>2393</v>
          </cell>
          <cell r="U19">
            <v>0</v>
          </cell>
        </row>
        <row r="20">
          <cell r="B20" t="str">
            <v>2393</v>
          </cell>
          <cell r="U20">
            <v>0</v>
          </cell>
        </row>
        <row r="21">
          <cell r="B21" t="str">
            <v>2393</v>
          </cell>
          <cell r="U21">
            <v>0</v>
          </cell>
        </row>
        <row r="22">
          <cell r="B22" t="str">
            <v>2393</v>
          </cell>
          <cell r="U22">
            <v>0</v>
          </cell>
        </row>
        <row r="23">
          <cell r="B23" t="str">
            <v>2393</v>
          </cell>
          <cell r="U23">
            <v>0</v>
          </cell>
        </row>
        <row r="24">
          <cell r="B24" t="str">
            <v>2393</v>
          </cell>
          <cell r="U24">
            <v>0</v>
          </cell>
        </row>
        <row r="25">
          <cell r="B25" t="str">
            <v>2393</v>
          </cell>
          <cell r="U25">
            <v>0</v>
          </cell>
        </row>
        <row r="26">
          <cell r="B26" t="str">
            <v>2393</v>
          </cell>
          <cell r="U26">
            <v>0</v>
          </cell>
        </row>
        <row r="27">
          <cell r="B27" t="str">
            <v>2393</v>
          </cell>
          <cell r="U27">
            <v>0</v>
          </cell>
        </row>
        <row r="28">
          <cell r="B28" t="str">
            <v>2393</v>
          </cell>
          <cell r="U28">
            <v>0</v>
          </cell>
        </row>
        <row r="29">
          <cell r="B29" t="str">
            <v>2394-1</v>
          </cell>
          <cell r="U29">
            <v>0</v>
          </cell>
        </row>
        <row r="30">
          <cell r="B30" t="str">
            <v>2394-1</v>
          </cell>
          <cell r="U30">
            <v>0</v>
          </cell>
        </row>
        <row r="31">
          <cell r="B31" t="str">
            <v>2394-2</v>
          </cell>
          <cell r="U31">
            <v>0</v>
          </cell>
        </row>
        <row r="32">
          <cell r="B32" t="str">
            <v>2394-2</v>
          </cell>
          <cell r="U32">
            <v>0</v>
          </cell>
        </row>
        <row r="33">
          <cell r="B33" t="str">
            <v>2394-3</v>
          </cell>
          <cell r="U33">
            <v>0</v>
          </cell>
        </row>
        <row r="34">
          <cell r="B34" t="str">
            <v>2394-4</v>
          </cell>
          <cell r="U34">
            <v>0</v>
          </cell>
        </row>
        <row r="35">
          <cell r="B35" t="str">
            <v>2394-4</v>
          </cell>
          <cell r="U35">
            <v>0</v>
          </cell>
        </row>
        <row r="36">
          <cell r="B36" t="str">
            <v>2394-4</v>
          </cell>
          <cell r="U36">
            <v>0</v>
          </cell>
        </row>
        <row r="37">
          <cell r="B37" t="str">
            <v>2394-4</v>
          </cell>
          <cell r="U37">
            <v>0</v>
          </cell>
        </row>
        <row r="38">
          <cell r="B38" t="str">
            <v>2394-4</v>
          </cell>
          <cell r="U38">
            <v>0</v>
          </cell>
        </row>
        <row r="39">
          <cell r="B39" t="str">
            <v>2394-4</v>
          </cell>
          <cell r="U39">
            <v>0</v>
          </cell>
        </row>
        <row r="40">
          <cell r="U40">
            <v>0</v>
          </cell>
        </row>
        <row r="41">
          <cell r="B41" t="str">
            <v>Total DTIN-ST</v>
          </cell>
          <cell r="U41">
            <v>0</v>
          </cell>
        </row>
        <row r="42">
          <cell r="B42" t="str">
            <v>2401-2</v>
          </cell>
          <cell r="U42">
            <v>0</v>
          </cell>
        </row>
        <row r="43">
          <cell r="B43" t="str">
            <v>2401-3</v>
          </cell>
          <cell r="U43">
            <v>0</v>
          </cell>
        </row>
        <row r="44">
          <cell r="B44" t="str">
            <v>2401-4</v>
          </cell>
          <cell r="U44">
            <v>0</v>
          </cell>
        </row>
        <row r="45">
          <cell r="B45" t="str">
            <v>2401-4</v>
          </cell>
          <cell r="U45">
            <v>0</v>
          </cell>
        </row>
        <row r="46">
          <cell r="U46">
            <v>0</v>
          </cell>
        </row>
        <row r="47">
          <cell r="B47" t="str">
            <v>Total USI</v>
          </cell>
          <cell r="U47">
            <v>0</v>
          </cell>
        </row>
        <row r="48">
          <cell r="B48" t="str">
            <v>TOTAL EQUIPOS DE COMUNICACIONES Y TELEFONIA</v>
          </cell>
          <cell r="U48">
            <v>0</v>
          </cell>
        </row>
        <row r="49">
          <cell r="B49" t="str">
            <v>2416-3</v>
          </cell>
          <cell r="U49">
            <v>0</v>
          </cell>
        </row>
        <row r="50">
          <cell r="B50" t="str">
            <v>2416-3</v>
          </cell>
          <cell r="U50">
            <v>0</v>
          </cell>
        </row>
        <row r="51">
          <cell r="B51" t="str">
            <v>2416-3</v>
          </cell>
          <cell r="U51">
            <v>0</v>
          </cell>
        </row>
        <row r="52">
          <cell r="B52" t="str">
            <v>2416-3</v>
          </cell>
          <cell r="U52">
            <v>0</v>
          </cell>
        </row>
        <row r="53">
          <cell r="B53" t="str">
            <v>2416-3</v>
          </cell>
          <cell r="U53">
            <v>0</v>
          </cell>
        </row>
        <row r="54">
          <cell r="B54" t="str">
            <v>2416-4</v>
          </cell>
          <cell r="U54">
            <v>0</v>
          </cell>
        </row>
        <row r="55">
          <cell r="B55" t="str">
            <v>2416-11</v>
          </cell>
          <cell r="U55">
            <v>0</v>
          </cell>
        </row>
        <row r="56">
          <cell r="B56" t="str">
            <v>2416-13</v>
          </cell>
          <cell r="U56">
            <v>185044506</v>
          </cell>
        </row>
        <row r="57">
          <cell r="B57" t="str">
            <v>2416-13</v>
          </cell>
          <cell r="U57">
            <v>157933007.99000001</v>
          </cell>
        </row>
        <row r="58">
          <cell r="B58" t="str">
            <v>2416-15</v>
          </cell>
          <cell r="U58">
            <v>0</v>
          </cell>
        </row>
        <row r="59">
          <cell r="B59" t="str">
            <v>2416-18</v>
          </cell>
          <cell r="U59">
            <v>0</v>
          </cell>
        </row>
        <row r="60">
          <cell r="B60" t="str">
            <v>2416-18</v>
          </cell>
          <cell r="U60">
            <v>0</v>
          </cell>
        </row>
        <row r="61">
          <cell r="U61">
            <v>0</v>
          </cell>
        </row>
        <row r="62">
          <cell r="B62" t="str">
            <v>Total DTIN-SCC</v>
          </cell>
          <cell r="U62">
            <v>342977513.99000001</v>
          </cell>
        </row>
        <row r="63">
          <cell r="B63" t="str">
            <v>2496-0</v>
          </cell>
          <cell r="U63">
            <v>11705152</v>
          </cell>
        </row>
        <row r="64">
          <cell r="B64" t="str">
            <v>2496-0</v>
          </cell>
          <cell r="U64">
            <v>856006.02999997139</v>
          </cell>
        </row>
        <row r="65">
          <cell r="B65" t="str">
            <v>2496-0</v>
          </cell>
          <cell r="U65">
            <v>30721688</v>
          </cell>
        </row>
        <row r="66">
          <cell r="B66" t="str">
            <v>2496</v>
          </cell>
          <cell r="U66">
            <v>41405738.75</v>
          </cell>
        </row>
        <row r="67">
          <cell r="B67" t="str">
            <v>2496</v>
          </cell>
          <cell r="U67">
            <v>0</v>
          </cell>
        </row>
        <row r="68">
          <cell r="B68" t="str">
            <v>2496</v>
          </cell>
          <cell r="U68">
            <v>0</v>
          </cell>
        </row>
        <row r="69">
          <cell r="B69" t="str">
            <v>2496</v>
          </cell>
          <cell r="U69">
            <v>0</v>
          </cell>
        </row>
        <row r="70">
          <cell r="B70" t="str">
            <v>2497</v>
          </cell>
          <cell r="U70">
            <v>0</v>
          </cell>
        </row>
        <row r="71">
          <cell r="B71" t="str">
            <v>2497</v>
          </cell>
          <cell r="U71">
            <v>0</v>
          </cell>
        </row>
        <row r="72">
          <cell r="B72" t="str">
            <v>2498</v>
          </cell>
          <cell r="U72">
            <v>0</v>
          </cell>
        </row>
        <row r="73">
          <cell r="B73" t="str">
            <v>2498</v>
          </cell>
          <cell r="U73">
            <v>0</v>
          </cell>
        </row>
        <row r="74">
          <cell r="B74" t="str">
            <v>2498</v>
          </cell>
          <cell r="U74">
            <v>0</v>
          </cell>
        </row>
        <row r="75">
          <cell r="B75" t="str">
            <v>2498</v>
          </cell>
          <cell r="U75">
            <v>0</v>
          </cell>
        </row>
        <row r="76">
          <cell r="B76" t="str">
            <v>2498</v>
          </cell>
          <cell r="U76">
            <v>0</v>
          </cell>
        </row>
        <row r="77">
          <cell r="B77" t="str">
            <v>2498</v>
          </cell>
          <cell r="U77">
            <v>0</v>
          </cell>
        </row>
        <row r="78">
          <cell r="B78" t="str">
            <v>2498</v>
          </cell>
          <cell r="U78">
            <v>0</v>
          </cell>
        </row>
        <row r="79">
          <cell r="B79" t="str">
            <v>9292</v>
          </cell>
          <cell r="U79">
            <v>0</v>
          </cell>
        </row>
        <row r="80">
          <cell r="B80" t="str">
            <v>9292</v>
          </cell>
          <cell r="U80">
            <v>0</v>
          </cell>
        </row>
        <row r="81">
          <cell r="B81" t="str">
            <v>9292</v>
          </cell>
          <cell r="U81">
            <v>0</v>
          </cell>
        </row>
        <row r="82">
          <cell r="B82" t="str">
            <v>9292</v>
          </cell>
          <cell r="U82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ido"/>
      <sheetName val="Supuestos"/>
      <sheetName val="Inversión Hardware"/>
      <sheetName val="Inversión Software"/>
      <sheetName val="Inversión Variación "/>
      <sheetName val="Inversión Resumen"/>
      <sheetName val="2085 Of.Ppal"/>
      <sheetName val="Vta.Tok"/>
      <sheetName val="SW Of. Ppal"/>
      <sheetName val="SW DGI"/>
      <sheetName val="SPA 2009"/>
      <sheetName val="SPBC 2009"/>
      <sheetName val="SoftManagement"/>
      <sheetName val="SW SCC"/>
      <sheetName val="SW ST"/>
      <sheetName val="SW DSI"/>
      <sheetName val="SW UPCI"/>
      <sheetName val="SW GOC"/>
      <sheetName val="Diferidos"/>
      <sheetName val="Dif 8106"/>
      <sheetName val="Dif 8107"/>
      <sheetName val="8083 Of.Ppal"/>
      <sheetName val="8097 Of.Ppal"/>
      <sheetName val="8087 Of.Ppal"/>
      <sheetName val="8087 C.Efectivo"/>
      <sheetName val="Resumen Mtos."/>
      <sheetName val="8254 Of.Ppal"/>
      <sheetName val="8253 Of.Ppal"/>
      <sheetName val="8255 Of.Ppal"/>
      <sheetName val="8256 Of.Ppal"/>
      <sheetName val="8258 Of.Ppal"/>
      <sheetName val="8259 Of.Ppal."/>
      <sheetName val="8058 Of.Ppal"/>
      <sheetName val="Cos.Tok"/>
      <sheetName val="6102 Of.Ppal."/>
      <sheetName val="8077 Of.Ppal"/>
      <sheetName val="Variac.OPxGrupos"/>
      <sheetName val="Variac.OP"/>
      <sheetName val="Datos informe"/>
      <sheetName val="Datos_informe (2)"/>
      <sheetName val="SW Imprenta"/>
      <sheetName val="SW C.Moneda"/>
      <sheetName val="8083 SUC"/>
      <sheetName val="8097 SUC"/>
      <sheetName val="8087 SUC"/>
      <sheetName val="8254 Imprenta"/>
      <sheetName val="8255 SUC"/>
      <sheetName val="8253 Imprenta"/>
      <sheetName val="8258 SUC"/>
      <sheetName val="8259 SUC"/>
      <sheetName val="8259 Total"/>
      <sheetName val="8259 Costo CT03480600"/>
      <sheetName val="8058 Imprenta"/>
      <sheetName val="Variac.SUC"/>
      <sheetName val="Variac.CONS"/>
      <sheetName val="Repuestos"/>
      <sheetName val="ConsultaSIPRES"/>
      <sheetName val="OPrincipal"/>
      <sheetName val="OPSipres"/>
      <sheetName val="Sucursales"/>
      <sheetName val="AnexoSUC"/>
    </sheetNames>
    <sheetDataSet>
      <sheetData sheetId="0"/>
      <sheetData sheetId="1">
        <row r="6">
          <cell r="D6">
            <v>1.0549999999999999</v>
          </cell>
        </row>
        <row r="7">
          <cell r="D7">
            <v>1770.42</v>
          </cell>
        </row>
        <row r="9">
          <cell r="D9">
            <v>1665.27</v>
          </cell>
        </row>
        <row r="11">
          <cell r="D11">
            <v>1840.79</v>
          </cell>
        </row>
        <row r="16">
          <cell r="D16">
            <v>1.075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E1">
            <v>5.4999999999999938E-2</v>
          </cell>
          <cell r="I1">
            <v>61919</v>
          </cell>
        </row>
        <row r="2">
          <cell r="E2">
            <v>0.05</v>
          </cell>
          <cell r="I2">
            <v>48763</v>
          </cell>
        </row>
        <row r="3">
          <cell r="I3">
            <v>54789.68</v>
          </cell>
        </row>
        <row r="4">
          <cell r="E4">
            <v>3000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 general"/>
      <sheetName val="Categorías"/>
      <sheetName val="Aplicativos"/>
      <sheetName val="Proyectos"/>
      <sheetName val="Hoja2"/>
      <sheetName val="Hoja1"/>
    </sheetNames>
    <sheetDataSet>
      <sheetData sheetId="0"/>
      <sheetData sheetId="1">
        <row r="4">
          <cell r="A4" t="str">
            <v>SW Adquirido</v>
          </cell>
        </row>
        <row r="5">
          <cell r="A5" t="str">
            <v>SW Desarrollado</v>
          </cell>
        </row>
        <row r="6">
          <cell r="A6" t="str">
            <v>SW Seguridad Electrónica</v>
          </cell>
        </row>
        <row r="7">
          <cell r="A7" t="str">
            <v>SW Base</v>
          </cell>
        </row>
        <row r="8">
          <cell r="A8" t="str">
            <v>Proyecto Fase Investigación</v>
          </cell>
        </row>
        <row r="9">
          <cell r="A9" t="str">
            <v>Proyecto Fase Desarrollo</v>
          </cell>
        </row>
        <row r="13">
          <cell r="A13" t="str">
            <v>Si</v>
          </cell>
        </row>
        <row r="14">
          <cell r="A14" t="str">
            <v>No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sicionmoneda"/>
      <sheetName val="Definitivo"/>
    </sheetNames>
    <sheetDataSet>
      <sheetData sheetId="0" refreshError="1"/>
      <sheetData sheetId="1">
        <row r="32">
          <cell r="A32">
            <v>2243.59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00B0F0"/>
    <pageSetUpPr fitToPage="1"/>
  </sheetPr>
  <dimension ref="A1:AC79"/>
  <sheetViews>
    <sheetView showGridLines="0" tabSelected="1" zoomScaleNormal="100" workbookViewId="0">
      <pane xSplit="1" ySplit="7" topLeftCell="B26" activePane="bottomRight" state="frozen"/>
      <selection activeCell="AB31" sqref="AB31"/>
      <selection pane="topRight" activeCell="AB31" sqref="AB31"/>
      <selection pane="bottomLeft" activeCell="AB31" sqref="AB31"/>
      <selection pane="bottomRight" activeCell="A76" sqref="A76"/>
    </sheetView>
  </sheetViews>
  <sheetFormatPr baseColWidth="10" defaultRowHeight="15"/>
  <cols>
    <col min="1" max="1" width="63.85546875" style="2" customWidth="1"/>
    <col min="2" max="2" width="14.42578125" style="2" bestFit="1" customWidth="1"/>
    <col min="3" max="20" width="15.85546875" style="2" bestFit="1" customWidth="1"/>
    <col min="21" max="26" width="17.42578125" style="2" bestFit="1" customWidth="1"/>
    <col min="27" max="27" width="18.7109375" style="2" customWidth="1"/>
    <col min="28" max="28" width="20.7109375" style="2" bestFit="1" customWidth="1"/>
    <col min="29" max="29" width="14.140625" style="2" hidden="1" customWidth="1"/>
    <col min="30" max="16384" width="11.42578125" style="2"/>
  </cols>
  <sheetData>
    <row r="1" spans="1:29" s="3" customFormat="1" ht="23.25">
      <c r="A1" s="30" t="s">
        <v>46</v>
      </c>
      <c r="B1" s="28"/>
      <c r="C1" s="28"/>
      <c r="D1" s="28"/>
      <c r="E1" s="28"/>
      <c r="F1" s="28"/>
      <c r="G1" s="28"/>
      <c r="H1" s="28"/>
      <c r="I1" s="28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9" ht="15" customHeight="1">
      <c r="A2" s="31" t="s">
        <v>47</v>
      </c>
      <c r="B2" s="31"/>
      <c r="C2" s="31"/>
      <c r="D2" s="31"/>
      <c r="E2" s="31"/>
      <c r="F2" s="31"/>
      <c r="G2" s="31"/>
      <c r="H2" s="31"/>
      <c r="I2" s="31"/>
      <c r="K2" s="9"/>
      <c r="L2" s="9"/>
    </row>
    <row r="3" spans="1:29" ht="15" customHeight="1">
      <c r="A3" s="29" t="s">
        <v>50</v>
      </c>
      <c r="K3" s="9"/>
      <c r="L3" s="9"/>
    </row>
    <row r="4" spans="1:29" ht="15" customHeight="1">
      <c r="K4" s="9"/>
      <c r="L4" s="9"/>
    </row>
    <row r="5" spans="1:29" ht="15" customHeight="1">
      <c r="A5" s="10"/>
      <c r="K5" s="9"/>
      <c r="L5" s="9"/>
    </row>
    <row r="6" spans="1:29" s="6" customFormat="1" ht="14.25" customHeight="1">
      <c r="A6" s="33" t="s">
        <v>0</v>
      </c>
      <c r="B6" s="33">
        <v>1994</v>
      </c>
      <c r="C6" s="33">
        <v>1995</v>
      </c>
      <c r="D6" s="33">
        <v>1996</v>
      </c>
      <c r="E6" s="33">
        <v>1997</v>
      </c>
      <c r="F6" s="33">
        <v>1998</v>
      </c>
      <c r="G6" s="33">
        <v>1999</v>
      </c>
      <c r="H6" s="33">
        <v>2000</v>
      </c>
      <c r="I6" s="33">
        <v>2001</v>
      </c>
      <c r="J6" s="33">
        <v>2002</v>
      </c>
      <c r="K6" s="33">
        <v>2003</v>
      </c>
      <c r="L6" s="33">
        <v>2004</v>
      </c>
      <c r="M6" s="33">
        <v>2005</v>
      </c>
      <c r="N6" s="33">
        <v>2006</v>
      </c>
      <c r="O6" s="33">
        <v>2007</v>
      </c>
      <c r="P6" s="33">
        <v>2008</v>
      </c>
      <c r="Q6" s="33">
        <v>2009</v>
      </c>
      <c r="R6" s="33">
        <v>2010</v>
      </c>
      <c r="S6" s="33">
        <v>2011</v>
      </c>
      <c r="T6" s="33">
        <v>2012</v>
      </c>
      <c r="U6" s="33">
        <v>2013</v>
      </c>
      <c r="V6" s="33">
        <v>2014</v>
      </c>
      <c r="W6" s="33">
        <v>2015</v>
      </c>
      <c r="X6" s="33">
        <v>2016</v>
      </c>
      <c r="Y6" s="33">
        <v>2017</v>
      </c>
      <c r="Z6" s="33">
        <v>2018</v>
      </c>
      <c r="AA6" s="33">
        <v>2019</v>
      </c>
      <c r="AB6" s="33">
        <v>2020</v>
      </c>
    </row>
    <row r="7" spans="1:29" s="6" customFormat="1" ht="14.25" customHeight="1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</row>
    <row r="8" spans="1:29">
      <c r="AB8" s="32"/>
    </row>
    <row r="9" spans="1:29" ht="18.75">
      <c r="A9" s="2" t="s">
        <v>31</v>
      </c>
      <c r="B9" s="17">
        <v>6720386.0000000009</v>
      </c>
      <c r="C9" s="17">
        <v>8345243.0999999996</v>
      </c>
      <c r="D9" s="17">
        <v>9979721.6000000015</v>
      </c>
      <c r="E9" s="17">
        <v>12754272.6</v>
      </c>
      <c r="F9" s="17">
        <v>13206811.9</v>
      </c>
      <c r="G9" s="17">
        <v>15170527.600000001</v>
      </c>
      <c r="H9" s="17">
        <v>19689208.900000002</v>
      </c>
      <c r="I9" s="17">
        <v>23634453.000000004</v>
      </c>
      <c r="J9" s="17">
        <v>30525032.399999995</v>
      </c>
      <c r="K9" s="17">
        <v>30658419.100000001</v>
      </c>
      <c r="L9" s="17">
        <v>32356906.600000001</v>
      </c>
      <c r="M9" s="17">
        <v>34164893.199999988</v>
      </c>
      <c r="N9" s="17">
        <v>34567883.5</v>
      </c>
      <c r="O9" s="17">
        <v>42219445.299999997</v>
      </c>
      <c r="P9" s="17">
        <v>53938203</v>
      </c>
      <c r="Q9" s="17">
        <v>51851798.800000004</v>
      </c>
      <c r="R9" s="17">
        <v>54478665.300000004</v>
      </c>
      <c r="S9" s="17">
        <v>62754892.24478475</v>
      </c>
      <c r="T9" s="17">
        <v>66262816.922999561</v>
      </c>
      <c r="U9" s="17">
        <v>89595672</v>
      </c>
      <c r="V9" s="17">
        <v>120072829.19902013</v>
      </c>
      <c r="W9" s="17">
        <v>157320343.10100001</v>
      </c>
      <c r="X9" s="17">
        <v>146482669.646</v>
      </c>
      <c r="Y9" s="17">
        <v>147287023.56600001</v>
      </c>
      <c r="Z9" s="17">
        <v>163138505</v>
      </c>
      <c r="AA9" s="17">
        <v>179194585</v>
      </c>
      <c r="AB9" s="17">
        <v>209807089.96900001</v>
      </c>
      <c r="AC9" s="2">
        <v>0</v>
      </c>
    </row>
    <row r="10" spans="1:29">
      <c r="A10" s="2" t="s">
        <v>2</v>
      </c>
      <c r="B10" s="17">
        <f>+B11+B12</f>
        <v>1260</v>
      </c>
      <c r="C10" s="17">
        <f t="shared" ref="C10:AA10" si="0">+C11+C12</f>
        <v>861215.6</v>
      </c>
      <c r="D10" s="17">
        <f t="shared" si="0"/>
        <v>716079.76212372014</v>
      </c>
      <c r="E10" s="17">
        <f t="shared" si="0"/>
        <v>1095192</v>
      </c>
      <c r="F10" s="17">
        <f t="shared" si="0"/>
        <v>2082897.2999999998</v>
      </c>
      <c r="G10" s="17">
        <f t="shared" si="0"/>
        <v>5287812.9000000004</v>
      </c>
      <c r="H10" s="17">
        <f t="shared" si="0"/>
        <v>4977608.9000000004</v>
      </c>
      <c r="I10" s="17">
        <f t="shared" si="0"/>
        <v>3167373.5</v>
      </c>
      <c r="J10" s="17">
        <f t="shared" si="0"/>
        <v>4583923.4000000004</v>
      </c>
      <c r="K10" s="17">
        <f t="shared" si="0"/>
        <v>6799325.0999999996</v>
      </c>
      <c r="L10" s="17">
        <f t="shared" si="0"/>
        <v>3495796.3</v>
      </c>
      <c r="M10" s="17">
        <f t="shared" si="0"/>
        <v>6653927.0999999996</v>
      </c>
      <c r="N10" s="17">
        <f t="shared" si="0"/>
        <v>9109215.0999999996</v>
      </c>
      <c r="O10" s="17">
        <f t="shared" si="0"/>
        <v>6767370.2000000002</v>
      </c>
      <c r="P10" s="17">
        <f t="shared" si="0"/>
        <v>2447282.1</v>
      </c>
      <c r="Q10" s="17">
        <f t="shared" si="0"/>
        <v>4057146.6999999997</v>
      </c>
      <c r="R10" s="17">
        <f t="shared" si="0"/>
        <v>3873198.5</v>
      </c>
      <c r="S10" s="17">
        <f t="shared" si="0"/>
        <v>4910112.3</v>
      </c>
      <c r="T10" s="17">
        <f t="shared" si="0"/>
        <v>3427742.4</v>
      </c>
      <c r="U10" s="17">
        <f t="shared" si="0"/>
        <v>4215327.4552573999</v>
      </c>
      <c r="V10" s="17">
        <f t="shared" si="0"/>
        <v>6887453.3684837101</v>
      </c>
      <c r="W10" s="17">
        <f t="shared" si="0"/>
        <v>7028180.1129999999</v>
      </c>
      <c r="X10" s="17">
        <f t="shared" si="0"/>
        <v>14709982.968</v>
      </c>
      <c r="Y10" s="17">
        <f t="shared" si="0"/>
        <v>15690737.676000001</v>
      </c>
      <c r="Z10" s="17">
        <f t="shared" si="0"/>
        <v>15959460</v>
      </c>
      <c r="AA10" s="17">
        <f t="shared" si="0"/>
        <v>23823404</v>
      </c>
      <c r="AB10" s="17">
        <f>+AB11+AB12+AB13</f>
        <v>30912857.415999997</v>
      </c>
      <c r="AC10" s="32">
        <v>0</v>
      </c>
    </row>
    <row r="11" spans="1:29" s="7" customFormat="1" ht="14.25">
      <c r="A11" s="11" t="s">
        <v>3</v>
      </c>
      <c r="B11" s="21">
        <v>0</v>
      </c>
      <c r="C11" s="21">
        <v>232450</v>
      </c>
      <c r="D11" s="21">
        <v>0</v>
      </c>
      <c r="E11" s="21">
        <v>530500</v>
      </c>
      <c r="F11" s="21">
        <v>1140087.8999999999</v>
      </c>
      <c r="G11" s="21">
        <v>2892331.1</v>
      </c>
      <c r="H11" s="21">
        <v>1728958.2999999998</v>
      </c>
      <c r="I11" s="21">
        <v>1111408</v>
      </c>
      <c r="J11" s="21">
        <v>2212027.7000000002</v>
      </c>
      <c r="K11" s="21">
        <v>3597909.5</v>
      </c>
      <c r="L11" s="21">
        <v>2511764.2999999998</v>
      </c>
      <c r="M11" s="21">
        <v>4050357.4</v>
      </c>
      <c r="N11" s="21">
        <v>6636279.7000000002</v>
      </c>
      <c r="O11" s="21">
        <v>5403246</v>
      </c>
      <c r="P11" s="21">
        <v>1546990</v>
      </c>
      <c r="Q11" s="21">
        <v>459650</v>
      </c>
      <c r="R11" s="21">
        <v>2538700</v>
      </c>
      <c r="S11" s="21">
        <v>3749142</v>
      </c>
      <c r="T11" s="21">
        <v>2528881</v>
      </c>
      <c r="U11" s="21">
        <v>4085534</v>
      </c>
      <c r="V11" s="21">
        <v>6884760</v>
      </c>
      <c r="W11" s="21">
        <v>6909713.7259999998</v>
      </c>
      <c r="X11" s="21">
        <v>5816678.8660000004</v>
      </c>
      <c r="Y11" s="21">
        <v>4175835.2080000001</v>
      </c>
      <c r="Z11" s="21">
        <v>9132135</v>
      </c>
      <c r="AA11" s="21">
        <v>8601987</v>
      </c>
      <c r="AB11" s="21">
        <v>4698953.9680000003</v>
      </c>
    </row>
    <row r="12" spans="1:29" s="7" customFormat="1" ht="14.25">
      <c r="A12" s="11" t="s">
        <v>4</v>
      </c>
      <c r="B12" s="21">
        <v>1260</v>
      </c>
      <c r="C12" s="21">
        <v>628765.6</v>
      </c>
      <c r="D12" s="21">
        <v>716079.76212372014</v>
      </c>
      <c r="E12" s="21">
        <v>564692</v>
      </c>
      <c r="F12" s="21">
        <v>942809.4</v>
      </c>
      <c r="G12" s="21">
        <v>2395481.8000000003</v>
      </c>
      <c r="H12" s="21">
        <v>3248650.6</v>
      </c>
      <c r="I12" s="21">
        <v>2055965.5</v>
      </c>
      <c r="J12" s="21">
        <v>2371895.6999999997</v>
      </c>
      <c r="K12" s="21">
        <v>3201415.5999999996</v>
      </c>
      <c r="L12" s="21">
        <v>984032</v>
      </c>
      <c r="M12" s="21">
        <v>2603569.7000000002</v>
      </c>
      <c r="N12" s="21">
        <v>2472935.4</v>
      </c>
      <c r="O12" s="21">
        <v>1364124.2</v>
      </c>
      <c r="P12" s="21">
        <v>900292.1</v>
      </c>
      <c r="Q12" s="21">
        <v>3597496.6999999997</v>
      </c>
      <c r="R12" s="21">
        <v>1334498.5</v>
      </c>
      <c r="S12" s="21">
        <v>1160970.3</v>
      </c>
      <c r="T12" s="21">
        <v>898861.4</v>
      </c>
      <c r="U12" s="21">
        <v>129793.45525739998</v>
      </c>
      <c r="V12" s="21">
        <v>2693.3684837100004</v>
      </c>
      <c r="W12" s="21">
        <v>118466.387</v>
      </c>
      <c r="X12" s="21">
        <v>8893304.102</v>
      </c>
      <c r="Y12" s="21">
        <v>11514902.468</v>
      </c>
      <c r="Z12" s="21">
        <v>6827325</v>
      </c>
      <c r="AA12" s="21">
        <v>15221417</v>
      </c>
      <c r="AB12" s="21">
        <v>21088312.123</v>
      </c>
    </row>
    <row r="13" spans="1:29" s="7" customFormat="1" ht="14.25">
      <c r="A13" s="11" t="s">
        <v>51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5125591.3250000002</v>
      </c>
    </row>
    <row r="14" spans="1:29" s="7" customFormat="1">
      <c r="A14" s="2" t="s">
        <v>35</v>
      </c>
      <c r="B14" s="21">
        <f t="shared" ref="B14:Z14" si="1">+B15</f>
        <v>0</v>
      </c>
      <c r="C14" s="21">
        <f t="shared" si="1"/>
        <v>0</v>
      </c>
      <c r="D14" s="21">
        <f t="shared" si="1"/>
        <v>0</v>
      </c>
      <c r="E14" s="21">
        <f t="shared" si="1"/>
        <v>0</v>
      </c>
      <c r="F14" s="21">
        <f t="shared" si="1"/>
        <v>0</v>
      </c>
      <c r="G14" s="21">
        <f t="shared" si="1"/>
        <v>0</v>
      </c>
      <c r="H14" s="21">
        <f t="shared" si="1"/>
        <v>0</v>
      </c>
      <c r="I14" s="21">
        <f t="shared" si="1"/>
        <v>0</v>
      </c>
      <c r="J14" s="21">
        <f t="shared" si="1"/>
        <v>0</v>
      </c>
      <c r="K14" s="21">
        <f t="shared" si="1"/>
        <v>0</v>
      </c>
      <c r="L14" s="21">
        <f t="shared" si="1"/>
        <v>0</v>
      </c>
      <c r="M14" s="21">
        <f t="shared" si="1"/>
        <v>0</v>
      </c>
      <c r="N14" s="21">
        <f t="shared" si="1"/>
        <v>0</v>
      </c>
      <c r="O14" s="21">
        <f t="shared" si="1"/>
        <v>0</v>
      </c>
      <c r="P14" s="21">
        <f t="shared" si="1"/>
        <v>0</v>
      </c>
      <c r="Q14" s="21">
        <f t="shared" si="1"/>
        <v>0</v>
      </c>
      <c r="R14" s="21">
        <f t="shared" si="1"/>
        <v>0</v>
      </c>
      <c r="S14" s="21">
        <f t="shared" si="1"/>
        <v>0</v>
      </c>
      <c r="T14" s="21">
        <f t="shared" si="1"/>
        <v>0</v>
      </c>
      <c r="U14" s="21">
        <f t="shared" si="1"/>
        <v>0</v>
      </c>
      <c r="V14" s="21">
        <f t="shared" si="1"/>
        <v>0</v>
      </c>
      <c r="W14" s="21">
        <f t="shared" si="1"/>
        <v>0</v>
      </c>
      <c r="X14" s="21">
        <f t="shared" si="1"/>
        <v>0</v>
      </c>
      <c r="Y14" s="21">
        <f t="shared" si="1"/>
        <v>0</v>
      </c>
      <c r="Z14" s="21">
        <f t="shared" si="1"/>
        <v>0</v>
      </c>
      <c r="AA14" s="21">
        <f>+AA15</f>
        <v>0</v>
      </c>
      <c r="AB14" s="21">
        <f>+AB15</f>
        <v>4372.55</v>
      </c>
      <c r="AC14" s="7">
        <v>0</v>
      </c>
    </row>
    <row r="15" spans="1:29" s="7" customFormat="1" ht="14.25">
      <c r="A15" s="11" t="s">
        <v>45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4372.55</v>
      </c>
    </row>
    <row r="16" spans="1:29" s="1" customFormat="1">
      <c r="A16" s="1" t="s">
        <v>48</v>
      </c>
      <c r="B16" s="4">
        <v>930543.6</v>
      </c>
      <c r="C16" s="4">
        <v>1048410.8</v>
      </c>
      <c r="D16" s="4">
        <v>1032506.6</v>
      </c>
      <c r="E16" s="4">
        <v>1059457.7</v>
      </c>
      <c r="F16" s="4">
        <v>967217.6</v>
      </c>
      <c r="G16" s="4">
        <v>2059569.8</v>
      </c>
      <c r="H16" s="4">
        <v>2268611.2999999998</v>
      </c>
      <c r="I16" s="4">
        <v>2482283.5</v>
      </c>
      <c r="J16" s="4">
        <v>2680531.4</v>
      </c>
      <c r="K16" s="4">
        <v>3253863.7</v>
      </c>
      <c r="L16" s="4">
        <v>3007090.5</v>
      </c>
      <c r="M16" s="4">
        <v>2834021.5999999996</v>
      </c>
      <c r="N16" s="4">
        <v>2802035.0999999996</v>
      </c>
      <c r="O16" s="4">
        <v>2570694.2000000002</v>
      </c>
      <c r="P16" s="4">
        <v>2537813</v>
      </c>
      <c r="Q16" s="4">
        <v>2802107.8</v>
      </c>
      <c r="R16" s="4">
        <v>2798270.1</v>
      </c>
      <c r="S16" s="4">
        <v>2758921.6518773199</v>
      </c>
      <c r="T16" s="4">
        <v>2563751.2999999998</v>
      </c>
      <c r="U16" s="4">
        <v>2606825.2877881099</v>
      </c>
      <c r="V16" s="4">
        <v>2996767.0996730896</v>
      </c>
      <c r="W16" s="4">
        <v>3795239.71</v>
      </c>
      <c r="X16" s="4">
        <v>10108600.301000001</v>
      </c>
      <c r="Y16" s="4">
        <v>9449973.5160000008</v>
      </c>
      <c r="Z16" s="4">
        <v>9232470</v>
      </c>
      <c r="AA16" s="4">
        <v>9349376</v>
      </c>
      <c r="AB16" s="4">
        <v>10125682.725</v>
      </c>
      <c r="AC16" s="1">
        <v>0</v>
      </c>
    </row>
    <row r="17" spans="1:29">
      <c r="A17" s="2" t="s">
        <v>36</v>
      </c>
      <c r="B17" s="17">
        <v>1645948.6000000006</v>
      </c>
      <c r="C17" s="17">
        <v>833566.79999999888</v>
      </c>
      <c r="D17" s="17">
        <v>1070598.9650250301</v>
      </c>
      <c r="E17" s="17">
        <v>1252306</v>
      </c>
      <c r="F17" s="17">
        <v>1860626.7000000011</v>
      </c>
      <c r="G17" s="17">
        <v>2011638.1000000052</v>
      </c>
      <c r="H17" s="17">
        <v>2213792.4999999925</v>
      </c>
      <c r="I17" s="17">
        <v>2590343.200000003</v>
      </c>
      <c r="J17" s="17">
        <v>2895961.5</v>
      </c>
      <c r="K17" s="17">
        <v>2996077.4999999925</v>
      </c>
      <c r="L17" s="17">
        <v>2986187.6999999955</v>
      </c>
      <c r="M17" s="17">
        <v>2964824.3999999985</v>
      </c>
      <c r="N17" s="17">
        <v>3087040.799999997</v>
      </c>
      <c r="O17" s="17">
        <v>3191435.3999999985</v>
      </c>
      <c r="P17" s="17">
        <v>3585042.3000000045</v>
      </c>
      <c r="Q17" s="17">
        <v>3673471.700000003</v>
      </c>
      <c r="R17" s="17">
        <v>3649494.6000000015</v>
      </c>
      <c r="S17" s="17">
        <v>3401405.3641766757</v>
      </c>
      <c r="T17" s="17">
        <v>3723611.700000003</v>
      </c>
      <c r="U17" s="17">
        <v>3830631.7654046118</v>
      </c>
      <c r="V17" s="17">
        <v>4080050.2765681595</v>
      </c>
      <c r="W17" s="17">
        <v>2122580.8554599583</v>
      </c>
      <c r="X17" s="17">
        <v>2388413.468069613</v>
      </c>
      <c r="Y17" s="17">
        <v>2456099.3125909865</v>
      </c>
      <c r="Z17" s="17">
        <v>2573195</v>
      </c>
      <c r="AA17" s="17">
        <v>2639836</v>
      </c>
      <c r="AB17" s="17">
        <v>2753285.1910000001</v>
      </c>
    </row>
    <row r="18" spans="1:29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spans="1:29" s="12" customFormat="1" ht="17.25" thickBot="1">
      <c r="A19" s="15" t="s">
        <v>10</v>
      </c>
      <c r="B19" s="14">
        <f>+B9+B10+B16+B17</f>
        <v>9298138.2000000011</v>
      </c>
      <c r="C19" s="14">
        <f t="shared" ref="C19:AA19" si="2">+C9+C10+C16+C17</f>
        <v>11088436.299999999</v>
      </c>
      <c r="D19" s="14">
        <f t="shared" si="2"/>
        <v>12798906.927148752</v>
      </c>
      <c r="E19" s="14">
        <f t="shared" si="2"/>
        <v>16161228.299999999</v>
      </c>
      <c r="F19" s="14">
        <f t="shared" si="2"/>
        <v>18117553.5</v>
      </c>
      <c r="G19" s="14">
        <f t="shared" si="2"/>
        <v>24529548.400000006</v>
      </c>
      <c r="H19" s="14">
        <f t="shared" si="2"/>
        <v>29149221.599999998</v>
      </c>
      <c r="I19" s="14">
        <f t="shared" si="2"/>
        <v>31874453.200000007</v>
      </c>
      <c r="J19" s="14">
        <f t="shared" si="2"/>
        <v>40685448.699999996</v>
      </c>
      <c r="K19" s="14">
        <f t="shared" si="2"/>
        <v>43707685.399999999</v>
      </c>
      <c r="L19" s="14">
        <f t="shared" si="2"/>
        <v>41845981.099999994</v>
      </c>
      <c r="M19" s="14">
        <f t="shared" si="2"/>
        <v>46617666.29999999</v>
      </c>
      <c r="N19" s="14">
        <f t="shared" si="2"/>
        <v>49566174.5</v>
      </c>
      <c r="O19" s="14">
        <f t="shared" si="2"/>
        <v>54748945.100000001</v>
      </c>
      <c r="P19" s="14">
        <f t="shared" si="2"/>
        <v>62508340.400000006</v>
      </c>
      <c r="Q19" s="14">
        <f t="shared" si="2"/>
        <v>62384525.000000007</v>
      </c>
      <c r="R19" s="14">
        <f t="shared" si="2"/>
        <v>64799628.500000007</v>
      </c>
      <c r="S19" s="14">
        <f t="shared" si="2"/>
        <v>73825331.560838744</v>
      </c>
      <c r="T19" s="14">
        <f t="shared" si="2"/>
        <v>75977922.322999567</v>
      </c>
      <c r="U19" s="14">
        <f t="shared" si="2"/>
        <v>100248456.50845012</v>
      </c>
      <c r="V19" s="14">
        <f t="shared" si="2"/>
        <v>134037099.94374509</v>
      </c>
      <c r="W19" s="14">
        <f t="shared" si="2"/>
        <v>170266343.77945998</v>
      </c>
      <c r="X19" s="14">
        <f t="shared" si="2"/>
        <v>173689666.3830696</v>
      </c>
      <c r="Y19" s="14">
        <f t="shared" si="2"/>
        <v>174883834.070591</v>
      </c>
      <c r="Z19" s="14">
        <f t="shared" si="2"/>
        <v>190903630</v>
      </c>
      <c r="AA19" s="14">
        <f t="shared" si="2"/>
        <v>215007201</v>
      </c>
      <c r="AB19" s="39">
        <f>+AB9+AB10+AB14+AB16+AB17</f>
        <v>253603287.85100004</v>
      </c>
      <c r="AC19" s="12">
        <v>0</v>
      </c>
    </row>
    <row r="20" spans="1:29" ht="15.75" hidden="1" thickTop="1">
      <c r="B20" s="17" t="e">
        <f>+#REF!-B19</f>
        <v>#REF!</v>
      </c>
      <c r="C20" s="17" t="e">
        <f>+#REF!-C19</f>
        <v>#REF!</v>
      </c>
      <c r="D20" s="17" t="e">
        <f>+#REF!-D19</f>
        <v>#REF!</v>
      </c>
      <c r="E20" s="17" t="e">
        <f>+#REF!-E19</f>
        <v>#REF!</v>
      </c>
      <c r="F20" s="17" t="e">
        <f>+#REF!-F19</f>
        <v>#REF!</v>
      </c>
      <c r="G20" s="17" t="e">
        <f>+#REF!-G19</f>
        <v>#REF!</v>
      </c>
      <c r="H20" s="17" t="e">
        <f>+#REF!-H19</f>
        <v>#REF!</v>
      </c>
      <c r="I20" s="17" t="e">
        <f>+#REF!-I19</f>
        <v>#REF!</v>
      </c>
      <c r="J20" s="17" t="e">
        <f>+#REF!-J19</f>
        <v>#REF!</v>
      </c>
      <c r="K20" s="17" t="e">
        <f>+#REF!-K19</f>
        <v>#REF!</v>
      </c>
      <c r="L20" s="17" t="e">
        <f>+#REF!-L19</f>
        <v>#REF!</v>
      </c>
      <c r="M20" s="17" t="e">
        <f>+#REF!-M19</f>
        <v>#REF!</v>
      </c>
      <c r="N20" s="17" t="e">
        <f>+#REF!-N19</f>
        <v>#REF!</v>
      </c>
      <c r="O20" s="17" t="e">
        <f>+#REF!-O19</f>
        <v>#REF!</v>
      </c>
      <c r="P20" s="17" t="e">
        <f>+#REF!-P19</f>
        <v>#REF!</v>
      </c>
      <c r="Q20" s="17" t="e">
        <f>+#REF!-Q19</f>
        <v>#REF!</v>
      </c>
      <c r="R20" s="17" t="e">
        <f>+#REF!-R19</f>
        <v>#REF!</v>
      </c>
      <c r="S20" s="17" t="e">
        <f>+#REF!-S19</f>
        <v>#REF!</v>
      </c>
      <c r="T20" s="17" t="e">
        <f>+#REF!-T19</f>
        <v>#REF!</v>
      </c>
      <c r="U20" s="17" t="e">
        <f>+#REF!-U19</f>
        <v>#REF!</v>
      </c>
      <c r="V20" s="17" t="e">
        <f>+#REF!-V19</f>
        <v>#REF!</v>
      </c>
      <c r="W20" s="17" t="e">
        <f>+(#REF!/1000)-'Situación Finan Homologado NIIF'!W19</f>
        <v>#REF!</v>
      </c>
      <c r="X20" s="17" t="e">
        <f>+(#REF!/1000)-'Situación Finan Homologado NIIF'!X19</f>
        <v>#REF!</v>
      </c>
      <c r="Y20" s="17" t="e">
        <f>+(#REF!/1000)-'Situación Finan Homologado NIIF'!Y19</f>
        <v>#REF!</v>
      </c>
      <c r="Z20" s="17" t="e">
        <f>+(#REF!/1000)-'Situación Finan Homologado NIIF'!Z19</f>
        <v>#REF!</v>
      </c>
      <c r="AA20" s="17" t="e">
        <f>+(#REF!/1000)-'Situación Finan Homologado NIIF'!AA19</f>
        <v>#REF!</v>
      </c>
      <c r="AB20" s="17">
        <f>+('[11]Situacion finan NIIF  2020-2014'!AE44/1000)-'[11]Situación Finan Homologado NIIF'!AC17</f>
        <v>174883834.070591</v>
      </c>
    </row>
    <row r="21" spans="1:29" ht="15.75" thickTop="1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</row>
    <row r="22" spans="1:29" s="6" customFormat="1" ht="14.25" customHeight="1">
      <c r="A22" s="33" t="s">
        <v>1</v>
      </c>
      <c r="B22" s="33">
        <v>1994</v>
      </c>
      <c r="C22" s="33">
        <v>1995</v>
      </c>
      <c r="D22" s="33">
        <v>1996</v>
      </c>
      <c r="E22" s="33">
        <v>1997</v>
      </c>
      <c r="F22" s="33">
        <v>1998</v>
      </c>
      <c r="G22" s="33">
        <v>1999</v>
      </c>
      <c r="H22" s="33">
        <v>2000</v>
      </c>
      <c r="I22" s="33">
        <v>2001</v>
      </c>
      <c r="J22" s="33">
        <v>2002</v>
      </c>
      <c r="K22" s="33">
        <v>2003</v>
      </c>
      <c r="L22" s="33">
        <v>2004</v>
      </c>
      <c r="M22" s="33">
        <v>2005</v>
      </c>
      <c r="N22" s="33">
        <v>2006</v>
      </c>
      <c r="O22" s="33">
        <v>2007</v>
      </c>
      <c r="P22" s="33">
        <v>2008</v>
      </c>
      <c r="Q22" s="33">
        <v>2009</v>
      </c>
      <c r="R22" s="33">
        <v>2010</v>
      </c>
      <c r="S22" s="33">
        <v>2011</v>
      </c>
      <c r="T22" s="33">
        <v>2012</v>
      </c>
      <c r="U22" s="33">
        <v>2013</v>
      </c>
      <c r="V22" s="33">
        <v>2014</v>
      </c>
      <c r="W22" s="33">
        <v>2015</v>
      </c>
      <c r="X22" s="33">
        <v>2016</v>
      </c>
      <c r="Y22" s="33">
        <v>2017</v>
      </c>
      <c r="Z22" s="33">
        <v>2018</v>
      </c>
      <c r="AA22" s="33">
        <v>2019</v>
      </c>
      <c r="AB22" s="33">
        <v>2020</v>
      </c>
    </row>
    <row r="23" spans="1:29" s="6" customFormat="1" ht="14.25" customHeight="1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</row>
    <row r="24" spans="1:29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</row>
    <row r="25" spans="1:29">
      <c r="A25" s="2" t="s">
        <v>5</v>
      </c>
      <c r="B25" s="17">
        <v>83548</v>
      </c>
      <c r="C25" s="17">
        <v>131128</v>
      </c>
      <c r="D25" s="17">
        <v>43761.3</v>
      </c>
      <c r="E25" s="17">
        <v>5494.1</v>
      </c>
      <c r="F25" s="17">
        <v>1125.7</v>
      </c>
      <c r="G25" s="17">
        <v>4303.3</v>
      </c>
      <c r="H25" s="17">
        <v>4268.8999999999996</v>
      </c>
      <c r="I25" s="17">
        <v>123013</v>
      </c>
      <c r="J25" s="17">
        <v>10227.400000000001</v>
      </c>
      <c r="K25" s="17">
        <v>16181.300000000001</v>
      </c>
      <c r="L25" s="17">
        <v>9824.5</v>
      </c>
      <c r="M25" s="17">
        <v>21014.799999999999</v>
      </c>
      <c r="N25" s="17">
        <v>11071.1</v>
      </c>
      <c r="O25" s="17">
        <v>12876.6</v>
      </c>
      <c r="P25" s="17">
        <v>25426.9</v>
      </c>
      <c r="Q25" s="17">
        <v>18825.8</v>
      </c>
      <c r="R25" s="17">
        <v>22421.8</v>
      </c>
      <c r="S25" s="17">
        <v>4835.6189218300005</v>
      </c>
      <c r="T25" s="17">
        <v>13239.699999999999</v>
      </c>
      <c r="U25" s="17">
        <v>5522806</v>
      </c>
      <c r="V25" s="17">
        <v>6854234.6518925102</v>
      </c>
      <c r="W25" s="17">
        <v>10142067.946</v>
      </c>
      <c r="X25" s="17">
        <v>6425633.1430000002</v>
      </c>
      <c r="Y25" s="17">
        <v>5161953.8689999999</v>
      </c>
      <c r="Z25" s="17">
        <v>5873614</v>
      </c>
      <c r="AA25" s="17">
        <v>4958260</v>
      </c>
      <c r="AB25" s="17">
        <v>7183899.3020000001</v>
      </c>
      <c r="AC25" s="2">
        <v>0</v>
      </c>
    </row>
    <row r="26" spans="1:29" s="1" customFormat="1">
      <c r="A26" s="1" t="s">
        <v>49</v>
      </c>
      <c r="B26" s="4">
        <v>963175.6</v>
      </c>
      <c r="C26" s="4">
        <v>1153659.6000000001</v>
      </c>
      <c r="D26" s="4">
        <v>1105640.3</v>
      </c>
      <c r="E26" s="4">
        <v>1056158.2</v>
      </c>
      <c r="F26" s="4">
        <v>958624.2</v>
      </c>
      <c r="G26" s="4">
        <v>1997918.5</v>
      </c>
      <c r="H26" s="4">
        <v>2061356.8</v>
      </c>
      <c r="I26" s="4">
        <v>2164112.9000000004</v>
      </c>
      <c r="J26" s="4">
        <v>2264003.4</v>
      </c>
      <c r="K26" s="4">
        <v>2827586.3000000003</v>
      </c>
      <c r="L26" s="4">
        <v>2482586.7999999998</v>
      </c>
      <c r="M26" s="4">
        <v>2284633.4</v>
      </c>
      <c r="N26" s="4">
        <v>2243410.1100000003</v>
      </c>
      <c r="O26" s="4">
        <v>2051580.5</v>
      </c>
      <c r="P26" s="4">
        <v>1939763.7999999998</v>
      </c>
      <c r="Q26" s="4">
        <v>4259806.3999999994</v>
      </c>
      <c r="R26" s="4">
        <v>4118173.1</v>
      </c>
      <c r="S26" s="4">
        <v>3880212.7021004399</v>
      </c>
      <c r="T26" s="4">
        <v>3564614.3</v>
      </c>
      <c r="U26" s="4">
        <v>3708254.3951394102</v>
      </c>
      <c r="V26" s="4">
        <v>4224770.7659999998</v>
      </c>
      <c r="W26" s="4">
        <v>5273044.6610000003</v>
      </c>
      <c r="X26" s="4">
        <v>11452601.618000001</v>
      </c>
      <c r="Y26" s="4">
        <v>11131348.844000001</v>
      </c>
      <c r="Z26" s="4">
        <v>10980319.718</v>
      </c>
      <c r="AA26" s="4">
        <v>11040735.569</v>
      </c>
      <c r="AB26" s="4">
        <v>12067341.847999999</v>
      </c>
      <c r="AC26" s="1">
        <v>0</v>
      </c>
    </row>
    <row r="27" spans="1:29">
      <c r="A27" s="2" t="s">
        <v>15</v>
      </c>
      <c r="B27" s="17">
        <v>2569194.2719669999</v>
      </c>
      <c r="C27" s="17">
        <v>3276225.4081310001</v>
      </c>
      <c r="D27" s="17">
        <v>3887809.6452560001</v>
      </c>
      <c r="E27" s="17">
        <v>5046136.3290839996</v>
      </c>
      <c r="F27" s="17">
        <v>5623037.3883579997</v>
      </c>
      <c r="G27" s="17">
        <v>7457633.5343340002</v>
      </c>
      <c r="H27" s="17">
        <v>8698575.9391259998</v>
      </c>
      <c r="I27" s="17">
        <v>9990834.801732</v>
      </c>
      <c r="J27" s="17">
        <v>12013059.419662001</v>
      </c>
      <c r="K27" s="17">
        <v>14398284.549660999</v>
      </c>
      <c r="L27" s="17">
        <v>16278571.156799</v>
      </c>
      <c r="M27" s="17">
        <v>19177831.390923001</v>
      </c>
      <c r="N27" s="17">
        <v>23924958.323279999</v>
      </c>
      <c r="O27" s="17">
        <v>26841567.842971001</v>
      </c>
      <c r="P27" s="17">
        <v>29875427.774503998</v>
      </c>
      <c r="Q27" s="17">
        <v>31588104.713165998</v>
      </c>
      <c r="R27" s="17">
        <v>35914676.465654001</v>
      </c>
      <c r="S27" s="17">
        <v>40310380.544414997</v>
      </c>
      <c r="T27" s="17">
        <v>42940513.884277999</v>
      </c>
      <c r="U27" s="17">
        <v>48018898.476222001</v>
      </c>
      <c r="V27" s="17">
        <v>55129935.997983001</v>
      </c>
      <c r="W27" s="17">
        <v>65167063.825999998</v>
      </c>
      <c r="X27" s="17">
        <v>67350172.929000005</v>
      </c>
      <c r="Y27" s="17">
        <v>71920238.534999996</v>
      </c>
      <c r="Z27" s="17">
        <v>78344414</v>
      </c>
      <c r="AA27" s="17">
        <v>89129307</v>
      </c>
      <c r="AB27" s="17">
        <v>108672831.90899999</v>
      </c>
    </row>
    <row r="28" spans="1:29">
      <c r="A28" s="2" t="s">
        <v>16</v>
      </c>
      <c r="B28" s="17">
        <v>2551423.9824826596</v>
      </c>
      <c r="C28" s="17">
        <v>2940167.9778441899</v>
      </c>
      <c r="D28" s="17">
        <v>2796043.87179456</v>
      </c>
      <c r="E28" s="17">
        <v>3292517.9</v>
      </c>
      <c r="F28" s="17">
        <v>1231957</v>
      </c>
      <c r="G28" s="17">
        <v>2097890.8217682601</v>
      </c>
      <c r="H28" s="17">
        <v>1960475.3852451399</v>
      </c>
      <c r="I28" s="17">
        <v>1496143.53734256</v>
      </c>
      <c r="J28" s="17">
        <v>1887549.0536155198</v>
      </c>
      <c r="K28" s="17">
        <v>2165556.7397811604</v>
      </c>
      <c r="L28" s="17">
        <v>2714333.5898110303</v>
      </c>
      <c r="M28" s="17">
        <v>3611281.3276413702</v>
      </c>
      <c r="N28" s="17">
        <v>2725701.1210753806</v>
      </c>
      <c r="O28" s="17">
        <v>5284370.7184103606</v>
      </c>
      <c r="P28" s="17">
        <v>5797753.5665852595</v>
      </c>
      <c r="Q28" s="17">
        <v>7731011.7336906698</v>
      </c>
      <c r="R28" s="17">
        <v>8585103.0554753803</v>
      </c>
      <c r="S28" s="17">
        <v>10333536.6030162</v>
      </c>
      <c r="T28" s="17">
        <v>13030652.965569802</v>
      </c>
      <c r="U28" s="17">
        <v>16318597.351206001</v>
      </c>
      <c r="V28" s="17">
        <v>13483816.123038599</v>
      </c>
      <c r="W28" s="17">
        <v>16025364.375</v>
      </c>
      <c r="X28" s="17">
        <v>15716428.334000001</v>
      </c>
      <c r="Y28" s="17">
        <v>14998005.991</v>
      </c>
      <c r="Z28" s="17">
        <v>17584394</v>
      </c>
      <c r="AA28" s="17">
        <v>21076216</v>
      </c>
      <c r="AB28" s="17">
        <v>22607492.177000001</v>
      </c>
      <c r="AC28" s="32">
        <v>0</v>
      </c>
    </row>
    <row r="29" spans="1:29" s="1" customFormat="1">
      <c r="A29" s="2" t="s">
        <v>17</v>
      </c>
      <c r="B29" s="4">
        <f>+B30+B31</f>
        <v>0</v>
      </c>
      <c r="C29" s="4">
        <f t="shared" ref="C29:AA29" si="3">+C30+C31</f>
        <v>0</v>
      </c>
      <c r="D29" s="4">
        <f t="shared" si="3"/>
        <v>0</v>
      </c>
      <c r="E29" s="4">
        <f t="shared" si="3"/>
        <v>0</v>
      </c>
      <c r="F29" s="4">
        <f t="shared" si="3"/>
        <v>0</v>
      </c>
      <c r="G29" s="4">
        <f t="shared" si="3"/>
        <v>0</v>
      </c>
      <c r="H29" s="4">
        <f t="shared" si="3"/>
        <v>0</v>
      </c>
      <c r="I29" s="4">
        <f t="shared" si="3"/>
        <v>0</v>
      </c>
      <c r="J29" s="4">
        <f t="shared" si="3"/>
        <v>0</v>
      </c>
      <c r="K29" s="4">
        <f t="shared" si="3"/>
        <v>0</v>
      </c>
      <c r="L29" s="4">
        <f t="shared" si="3"/>
        <v>0</v>
      </c>
      <c r="M29" s="4">
        <f t="shared" si="3"/>
        <v>0</v>
      </c>
      <c r="N29" s="4">
        <f t="shared" si="3"/>
        <v>0</v>
      </c>
      <c r="O29" s="4">
        <f t="shared" si="3"/>
        <v>259170</v>
      </c>
      <c r="P29" s="4">
        <f t="shared" si="3"/>
        <v>1624352.6</v>
      </c>
      <c r="Q29" s="4">
        <f t="shared" si="3"/>
        <v>829937</v>
      </c>
      <c r="R29" s="4">
        <f t="shared" si="3"/>
        <v>935003.5</v>
      </c>
      <c r="S29" s="4">
        <f t="shared" si="3"/>
        <v>611620</v>
      </c>
      <c r="T29" s="4">
        <f t="shared" si="3"/>
        <v>2688010.8457460003</v>
      </c>
      <c r="U29" s="4">
        <f t="shared" si="3"/>
        <v>10170514.13042433</v>
      </c>
      <c r="V29" s="4">
        <f t="shared" si="3"/>
        <v>13163586.9145553</v>
      </c>
      <c r="W29" s="4">
        <f t="shared" si="3"/>
        <v>5416521.6639999999</v>
      </c>
      <c r="X29" s="4">
        <f t="shared" si="3"/>
        <v>83228.09</v>
      </c>
      <c r="Y29" s="4">
        <f t="shared" si="3"/>
        <v>278309.39199999999</v>
      </c>
      <c r="Z29" s="4">
        <f t="shared" si="3"/>
        <v>68239</v>
      </c>
      <c r="AA29" s="4">
        <f t="shared" si="3"/>
        <v>54989</v>
      </c>
      <c r="AB29" s="4">
        <f>+AB30+AB31</f>
        <v>2864708.1740000001</v>
      </c>
    </row>
    <row r="30" spans="1:29" s="7" customFormat="1" ht="14.25">
      <c r="A30" s="11" t="s">
        <v>19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2041469.8457460001</v>
      </c>
      <c r="U30" s="21">
        <v>9984379.13042433</v>
      </c>
      <c r="V30" s="21">
        <v>13092710.9145553</v>
      </c>
      <c r="W30" s="21">
        <v>5063800.0949999997</v>
      </c>
      <c r="X30" s="21">
        <v>0</v>
      </c>
      <c r="Y30" s="21">
        <v>0</v>
      </c>
      <c r="Z30" s="21">
        <v>0</v>
      </c>
      <c r="AA30" s="21">
        <v>0</v>
      </c>
      <c r="AB30" s="21">
        <v>0</v>
      </c>
    </row>
    <row r="31" spans="1:29" s="6" customFormat="1" ht="14.25">
      <c r="A31" s="8" t="s">
        <v>18</v>
      </c>
      <c r="B31" s="20">
        <v>0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259170</v>
      </c>
      <c r="P31" s="20">
        <v>1624352.6</v>
      </c>
      <c r="Q31" s="20">
        <v>829937</v>
      </c>
      <c r="R31" s="20">
        <v>935003.5</v>
      </c>
      <c r="S31" s="20">
        <v>611620</v>
      </c>
      <c r="T31" s="20">
        <v>646541</v>
      </c>
      <c r="U31" s="20">
        <v>186135</v>
      </c>
      <c r="V31" s="20">
        <v>70876</v>
      </c>
      <c r="W31" s="20">
        <v>352721.56900000002</v>
      </c>
      <c r="X31" s="20">
        <v>83228.09</v>
      </c>
      <c r="Y31" s="20">
        <v>278309.39199999999</v>
      </c>
      <c r="Z31" s="20">
        <v>68239</v>
      </c>
      <c r="AA31" s="20">
        <v>54989</v>
      </c>
      <c r="AB31" s="20">
        <v>2864708.1740000001</v>
      </c>
    </row>
    <row r="32" spans="1:29" s="6" customFormat="1">
      <c r="A32" s="2" t="s">
        <v>37</v>
      </c>
      <c r="B32" s="20">
        <f t="shared" ref="B32:Z32" si="4">+B33+B34</f>
        <v>0</v>
      </c>
      <c r="C32" s="20">
        <f t="shared" si="4"/>
        <v>0</v>
      </c>
      <c r="D32" s="20">
        <f t="shared" si="4"/>
        <v>0</v>
      </c>
      <c r="E32" s="20">
        <f t="shared" si="4"/>
        <v>0</v>
      </c>
      <c r="F32" s="20">
        <f t="shared" si="4"/>
        <v>0</v>
      </c>
      <c r="G32" s="20">
        <f t="shared" si="4"/>
        <v>0</v>
      </c>
      <c r="H32" s="20">
        <f t="shared" si="4"/>
        <v>0</v>
      </c>
      <c r="I32" s="20">
        <f t="shared" si="4"/>
        <v>0</v>
      </c>
      <c r="J32" s="20">
        <f t="shared" si="4"/>
        <v>0</v>
      </c>
      <c r="K32" s="20">
        <f t="shared" si="4"/>
        <v>0</v>
      </c>
      <c r="L32" s="20">
        <f t="shared" si="4"/>
        <v>0</v>
      </c>
      <c r="M32" s="20">
        <f t="shared" si="4"/>
        <v>0</v>
      </c>
      <c r="N32" s="20">
        <f t="shared" si="4"/>
        <v>0</v>
      </c>
      <c r="O32" s="20">
        <f t="shared" si="4"/>
        <v>0</v>
      </c>
      <c r="P32" s="20">
        <f t="shared" si="4"/>
        <v>0</v>
      </c>
      <c r="Q32" s="20">
        <f t="shared" si="4"/>
        <v>0</v>
      </c>
      <c r="R32" s="20">
        <f t="shared" si="4"/>
        <v>0</v>
      </c>
      <c r="S32" s="20">
        <f t="shared" si="4"/>
        <v>0</v>
      </c>
      <c r="T32" s="20">
        <f t="shared" si="4"/>
        <v>0</v>
      </c>
      <c r="U32" s="20">
        <f t="shared" si="4"/>
        <v>0</v>
      </c>
      <c r="V32" s="20">
        <f t="shared" si="4"/>
        <v>0</v>
      </c>
      <c r="W32" s="20">
        <f t="shared" si="4"/>
        <v>0</v>
      </c>
      <c r="X32" s="20">
        <f t="shared" si="4"/>
        <v>0</v>
      </c>
      <c r="Y32" s="20">
        <f t="shared" si="4"/>
        <v>0</v>
      </c>
      <c r="Z32" s="20">
        <f t="shared" si="4"/>
        <v>0</v>
      </c>
      <c r="AA32" s="20">
        <f>+AA33+AA34</f>
        <v>0</v>
      </c>
      <c r="AB32" s="20">
        <f>+AB33+AB34</f>
        <v>0</v>
      </c>
    </row>
    <row r="33" spans="1:29" s="6" customFormat="1" ht="14.25">
      <c r="A33" s="11" t="s">
        <v>38</v>
      </c>
      <c r="B33" s="20">
        <v>0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>
        <v>0</v>
      </c>
      <c r="W33" s="20">
        <v>0</v>
      </c>
      <c r="X33" s="20">
        <v>0</v>
      </c>
      <c r="Y33" s="20">
        <v>0</v>
      </c>
      <c r="Z33" s="20">
        <v>0</v>
      </c>
      <c r="AA33" s="20">
        <v>0</v>
      </c>
      <c r="AB33" s="20">
        <v>0</v>
      </c>
    </row>
    <row r="34" spans="1:29" s="6" customFormat="1" ht="14.25">
      <c r="A34" s="8" t="s">
        <v>39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0">
        <v>0</v>
      </c>
      <c r="W34" s="20">
        <v>0</v>
      </c>
      <c r="X34" s="20">
        <v>0</v>
      </c>
      <c r="Y34" s="20">
        <v>0</v>
      </c>
      <c r="Z34" s="20">
        <v>0</v>
      </c>
      <c r="AA34" s="20">
        <v>0</v>
      </c>
      <c r="AB34" s="20">
        <v>0</v>
      </c>
    </row>
    <row r="35" spans="1:29">
      <c r="A35" s="2" t="s">
        <v>40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4496000</v>
      </c>
      <c r="P35" s="17">
        <v>2412000</v>
      </c>
      <c r="Q35" s="17">
        <v>2245000</v>
      </c>
      <c r="R35" s="17">
        <v>3010000</v>
      </c>
      <c r="S35" s="17">
        <v>5419000</v>
      </c>
      <c r="T35" s="17">
        <v>6322000</v>
      </c>
      <c r="U35" s="17">
        <v>4335000</v>
      </c>
      <c r="V35" s="17">
        <v>7550000</v>
      </c>
      <c r="W35" s="17">
        <v>3908767.44</v>
      </c>
      <c r="X35" s="17">
        <v>14385814.405999999</v>
      </c>
      <c r="Y35" s="17">
        <v>13537098.870999999</v>
      </c>
      <c r="Z35" s="17">
        <v>7943116</v>
      </c>
      <c r="AA35" s="17">
        <v>12031411</v>
      </c>
      <c r="AB35" s="17">
        <v>13217482.547</v>
      </c>
    </row>
    <row r="36" spans="1:29">
      <c r="A36" s="2" t="s">
        <v>41</v>
      </c>
      <c r="B36" s="17">
        <f>2860802.87611132-B26</f>
        <v>1897627.2761113201</v>
      </c>
      <c r="C36" s="17">
        <f>1818037.19974719-C26</f>
        <v>664377.59974719002</v>
      </c>
      <c r="D36" s="17">
        <f>3024896.23125658-D26</f>
        <v>1919255.9312565799</v>
      </c>
      <c r="E36" s="17">
        <f>10265744-E25-E27-E28-E26</f>
        <v>865437.47091600089</v>
      </c>
      <c r="F36" s="17">
        <f>1890708.59549689-F26</f>
        <v>932084.39549688995</v>
      </c>
      <c r="G36" s="17">
        <f>3210582.20977078-G26</f>
        <v>1212663.7097707801</v>
      </c>
      <c r="H36" s="17">
        <f>3158173.30034721-H26</f>
        <v>1096816.5003472099</v>
      </c>
      <c r="I36" s="17">
        <f>3678573.70840544-I26</f>
        <v>1514460.8084054398</v>
      </c>
      <c r="J36" s="17">
        <f>3790652.70896488-J26</f>
        <v>1526649.3089648802</v>
      </c>
      <c r="K36" s="17">
        <f>4182798.85172504-K26</f>
        <v>1355212.5517250397</v>
      </c>
      <c r="L36" s="17">
        <f>4820913.42537187-L26</f>
        <v>2338326.6253718706</v>
      </c>
      <c r="M36" s="17">
        <f>7386518.59540413-M26</f>
        <v>5101885.195404131</v>
      </c>
      <c r="N36" s="17">
        <f>6258848.66253192-N26</f>
        <v>4015438.5525319194</v>
      </c>
      <c r="O36" s="17">
        <f>4637814.13830784-O26</f>
        <v>2586233.6383078396</v>
      </c>
      <c r="P36" s="17">
        <f>3724743.79473054-P26</f>
        <v>1784979.9947305401</v>
      </c>
      <c r="Q36" s="17">
        <f>6131957.82135373-Q26</f>
        <v>1872151.4213537304</v>
      </c>
      <c r="R36" s="17">
        <f>5718333.86678611-R26</f>
        <v>1600160.7667861101</v>
      </c>
      <c r="S36" s="17">
        <f>5608054.98890097-S26</f>
        <v>1727842.2868005298</v>
      </c>
      <c r="T36" s="17">
        <f>5268984.7115683-T26</f>
        <v>1704370.4115682999</v>
      </c>
      <c r="U36" s="17">
        <f>5406728.83033048-U26</f>
        <v>1698474.4351910697</v>
      </c>
      <c r="V36" s="17">
        <f>5925038.42314559-V26</f>
        <v>1700267.6571455905</v>
      </c>
      <c r="W36" s="17">
        <f>6530275.62799999-W26</f>
        <v>1257230.9669999899</v>
      </c>
      <c r="X36" s="17">
        <f>12867783.977-X26</f>
        <v>1415182.3589999992</v>
      </c>
      <c r="Y36" s="17">
        <f>11593815.917-Y26</f>
        <v>462467.07299999893</v>
      </c>
      <c r="Z36" s="17">
        <f>11444736-Z26</f>
        <v>464416.28199999966</v>
      </c>
      <c r="AA36" s="17">
        <f>11228969-AA26</f>
        <v>188233.43099999987</v>
      </c>
      <c r="AB36" s="17">
        <v>215078.88399999999</v>
      </c>
    </row>
    <row r="37" spans="1:29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</row>
    <row r="38" spans="1:29" s="12" customFormat="1" ht="17.25" thickBot="1">
      <c r="A38" s="15" t="s">
        <v>11</v>
      </c>
      <c r="B38" s="14">
        <f t="shared" ref="B38:Z38" si="5">+B25+B26+B27+B28+B29+B32+B35+B36</f>
        <v>8064969.1305609792</v>
      </c>
      <c r="C38" s="14">
        <f t="shared" si="5"/>
        <v>8165558.5857223803</v>
      </c>
      <c r="D38" s="14">
        <f t="shared" si="5"/>
        <v>9752511.0483071394</v>
      </c>
      <c r="E38" s="14">
        <f t="shared" si="5"/>
        <v>10265744</v>
      </c>
      <c r="F38" s="14">
        <f t="shared" si="5"/>
        <v>8746828.6838548891</v>
      </c>
      <c r="G38" s="14">
        <f t="shared" si="5"/>
        <v>12770409.865873041</v>
      </c>
      <c r="H38" s="14">
        <f t="shared" si="5"/>
        <v>13821493.52471835</v>
      </c>
      <c r="I38" s="14">
        <f t="shared" si="5"/>
        <v>15288565.04748</v>
      </c>
      <c r="J38" s="14">
        <f t="shared" si="5"/>
        <v>17701488.582242399</v>
      </c>
      <c r="K38" s="14">
        <f t="shared" si="5"/>
        <v>20762821.441167202</v>
      </c>
      <c r="L38" s="14">
        <f t="shared" si="5"/>
        <v>23823642.671981901</v>
      </c>
      <c r="M38" s="14">
        <f t="shared" si="5"/>
        <v>30196646.113968503</v>
      </c>
      <c r="N38" s="14">
        <f t="shared" si="5"/>
        <v>32920579.206887301</v>
      </c>
      <c r="O38" s="14">
        <f t="shared" si="5"/>
        <v>41531799.299689204</v>
      </c>
      <c r="P38" s="14">
        <f t="shared" si="5"/>
        <v>43459704.6358198</v>
      </c>
      <c r="Q38" s="14">
        <f t="shared" si="5"/>
        <v>48544837.068210401</v>
      </c>
      <c r="R38" s="14">
        <f t="shared" si="5"/>
        <v>54185538.687915489</v>
      </c>
      <c r="S38" s="14">
        <f t="shared" si="5"/>
        <v>62287427.755254</v>
      </c>
      <c r="T38" s="14">
        <f t="shared" si="5"/>
        <v>70263402.107162103</v>
      </c>
      <c r="U38" s="14">
        <f t="shared" si="5"/>
        <v>89772544.78818281</v>
      </c>
      <c r="V38" s="14">
        <f t="shared" si="5"/>
        <v>102106612.110615</v>
      </c>
      <c r="W38" s="14">
        <f t="shared" si="5"/>
        <v>107190060.87899999</v>
      </c>
      <c r="X38" s="14">
        <f t="shared" si="5"/>
        <v>116829060.87900001</v>
      </c>
      <c r="Y38" s="14">
        <f t="shared" si="5"/>
        <v>117489422.575</v>
      </c>
      <c r="Z38" s="14">
        <f t="shared" si="5"/>
        <v>121258513</v>
      </c>
      <c r="AA38" s="14">
        <f>+AA25+AA26+AA27+AA28+AA29+AA32+AA35+AA36</f>
        <v>138479152</v>
      </c>
      <c r="AB38" s="39">
        <f>+AB25+AB26+AB27+AB28+AB29+AB32+AB35+AB36</f>
        <v>166828834.84099999</v>
      </c>
      <c r="AC38" s="12">
        <v>0</v>
      </c>
    </row>
    <row r="39" spans="1:29" ht="15.75" hidden="1" thickTop="1">
      <c r="B39" s="17" t="e">
        <f>+B38-#REF!</f>
        <v>#REF!</v>
      </c>
      <c r="C39" s="17" t="e">
        <f>+C38-#REF!</f>
        <v>#REF!</v>
      </c>
      <c r="D39" s="17" t="e">
        <f>+D38-#REF!</f>
        <v>#REF!</v>
      </c>
      <c r="E39" s="17" t="e">
        <f>+E38-#REF!</f>
        <v>#REF!</v>
      </c>
      <c r="F39" s="17" t="e">
        <f>+F38-#REF!</f>
        <v>#REF!</v>
      </c>
      <c r="G39" s="17" t="e">
        <f>+G38-#REF!</f>
        <v>#REF!</v>
      </c>
      <c r="H39" s="17" t="e">
        <f>+H38-#REF!</f>
        <v>#REF!</v>
      </c>
      <c r="I39" s="17" t="e">
        <f>+I38-#REF!</f>
        <v>#REF!</v>
      </c>
      <c r="J39" s="17" t="e">
        <f>+J38-#REF!</f>
        <v>#REF!</v>
      </c>
      <c r="K39" s="17" t="e">
        <f>+K38-#REF!</f>
        <v>#REF!</v>
      </c>
      <c r="L39" s="17" t="e">
        <f>+L38-#REF!</f>
        <v>#REF!</v>
      </c>
      <c r="M39" s="17" t="e">
        <f>+M38-#REF!</f>
        <v>#REF!</v>
      </c>
      <c r="N39" s="17" t="e">
        <f>+N38-#REF!</f>
        <v>#REF!</v>
      </c>
      <c r="O39" s="17" t="e">
        <f>+O38-#REF!</f>
        <v>#REF!</v>
      </c>
      <c r="P39" s="17" t="e">
        <f>+P38-#REF!</f>
        <v>#REF!</v>
      </c>
      <c r="Q39" s="17" t="e">
        <f>+Q38-#REF!</f>
        <v>#REF!</v>
      </c>
      <c r="R39" s="17" t="e">
        <f>+R38-#REF!</f>
        <v>#REF!</v>
      </c>
      <c r="S39" s="17" t="e">
        <f>+S38-#REF!</f>
        <v>#REF!</v>
      </c>
      <c r="T39" s="17" t="e">
        <f>+T38-#REF!</f>
        <v>#REF!</v>
      </c>
      <c r="U39" s="17" t="e">
        <f>+U38-#REF!</f>
        <v>#REF!</v>
      </c>
      <c r="V39" s="17" t="e">
        <f>+V38-#REF!</f>
        <v>#REF!</v>
      </c>
      <c r="W39" s="17" t="e">
        <f>+(#REF!/1000)-W38</f>
        <v>#REF!</v>
      </c>
      <c r="X39" s="17" t="e">
        <f>+(#REF!/1000)-X38</f>
        <v>#REF!</v>
      </c>
      <c r="Y39" s="17" t="e">
        <f>+(#REF!/1000)-Y38</f>
        <v>#REF!</v>
      </c>
      <c r="Z39" s="17" t="e">
        <f>+(#REF!/1000)-Z38</f>
        <v>#REF!</v>
      </c>
      <c r="AA39" s="17" t="e">
        <f>+(#REF!/1000)-AA38</f>
        <v>#REF!</v>
      </c>
      <c r="AB39" s="17">
        <f>+('[11]Situacion finan NIIF  2020-2014'!AE78/1000)-AB38</f>
        <v>-49339412.265999988</v>
      </c>
    </row>
    <row r="40" spans="1:29" ht="15.75" thickTop="1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</row>
    <row r="41" spans="1:29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</row>
    <row r="42" spans="1:29" s="6" customFormat="1" ht="14.25" customHeight="1">
      <c r="A42" s="33" t="s">
        <v>6</v>
      </c>
      <c r="B42" s="33">
        <v>1994</v>
      </c>
      <c r="C42" s="33">
        <v>1995</v>
      </c>
      <c r="D42" s="33">
        <v>1996</v>
      </c>
      <c r="E42" s="33">
        <v>1997</v>
      </c>
      <c r="F42" s="33">
        <v>1998</v>
      </c>
      <c r="G42" s="33">
        <v>1999</v>
      </c>
      <c r="H42" s="33">
        <v>2000</v>
      </c>
      <c r="I42" s="33">
        <v>2001</v>
      </c>
      <c r="J42" s="33">
        <v>2002</v>
      </c>
      <c r="K42" s="33">
        <v>2003</v>
      </c>
      <c r="L42" s="33">
        <v>2004</v>
      </c>
      <c r="M42" s="33">
        <v>2005</v>
      </c>
      <c r="N42" s="33">
        <v>2006</v>
      </c>
      <c r="O42" s="33">
        <v>2007</v>
      </c>
      <c r="P42" s="33">
        <v>2008</v>
      </c>
      <c r="Q42" s="33">
        <v>2009</v>
      </c>
      <c r="R42" s="33">
        <v>2010</v>
      </c>
      <c r="S42" s="33">
        <v>2011</v>
      </c>
      <c r="T42" s="33">
        <v>2012</v>
      </c>
      <c r="U42" s="33">
        <v>2013</v>
      </c>
      <c r="V42" s="33">
        <v>2014</v>
      </c>
      <c r="W42" s="33">
        <v>2015</v>
      </c>
      <c r="X42" s="33">
        <v>2016</v>
      </c>
      <c r="Y42" s="33">
        <v>2017</v>
      </c>
      <c r="Z42" s="33">
        <v>2018</v>
      </c>
      <c r="AA42" s="33">
        <v>2019</v>
      </c>
      <c r="AB42" s="33">
        <v>2020</v>
      </c>
    </row>
    <row r="43" spans="1:29" s="6" customFormat="1" ht="14.25" customHeight="1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</row>
    <row r="44" spans="1:29">
      <c r="A44" s="18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</row>
    <row r="45" spans="1:29">
      <c r="A45" s="19" t="s">
        <v>7</v>
      </c>
      <c r="B45" s="17">
        <v>12711.445</v>
      </c>
      <c r="C45" s="17">
        <v>12711.445</v>
      </c>
      <c r="D45" s="17">
        <v>12711.445</v>
      </c>
      <c r="E45" s="17">
        <v>12711.445</v>
      </c>
      <c r="F45" s="17">
        <v>12711.445</v>
      </c>
      <c r="G45" s="17">
        <v>12711.445</v>
      </c>
      <c r="H45" s="17">
        <v>12711.445</v>
      </c>
      <c r="I45" s="17">
        <v>12711.445</v>
      </c>
      <c r="J45" s="17">
        <v>12711.445</v>
      </c>
      <c r="K45" s="17">
        <v>12711.445</v>
      </c>
      <c r="L45" s="17">
        <v>12711.445</v>
      </c>
      <c r="M45" s="17">
        <v>12711.445</v>
      </c>
      <c r="N45" s="17">
        <v>12711.445</v>
      </c>
      <c r="O45" s="17">
        <v>12711.445</v>
      </c>
      <c r="P45" s="17">
        <v>12711.445</v>
      </c>
      <c r="Q45" s="17">
        <v>12711.445</v>
      </c>
      <c r="R45" s="17">
        <v>12711.445</v>
      </c>
      <c r="S45" s="17">
        <v>12711.445</v>
      </c>
      <c r="T45" s="17">
        <v>12711.445</v>
      </c>
      <c r="U45" s="17">
        <v>12711.445</v>
      </c>
      <c r="V45" s="17">
        <v>12711.445</v>
      </c>
      <c r="W45" s="17">
        <v>12711.445</v>
      </c>
      <c r="X45" s="17">
        <v>12711.445</v>
      </c>
      <c r="Y45" s="17">
        <v>12711.445</v>
      </c>
      <c r="Z45" s="17">
        <v>12711.445</v>
      </c>
      <c r="AA45" s="17">
        <v>12711.445</v>
      </c>
      <c r="AB45" s="34">
        <v>12711.445</v>
      </c>
      <c r="AC45" s="2">
        <v>0</v>
      </c>
    </row>
    <row r="46" spans="1:29">
      <c r="A46" s="19" t="s">
        <v>8</v>
      </c>
      <c r="B46" s="17">
        <f>+SUM(B47:B50)</f>
        <v>0</v>
      </c>
      <c r="C46" s="17">
        <f t="shared" ref="C46:AA46" si="6">+SUM(C47:C50)</f>
        <v>0</v>
      </c>
      <c r="D46" s="17">
        <f t="shared" si="6"/>
        <v>100675.20000000001</v>
      </c>
      <c r="E46" s="17">
        <f t="shared" si="6"/>
        <v>136320.5</v>
      </c>
      <c r="F46" s="17">
        <f t="shared" si="6"/>
        <v>114435.20000000001</v>
      </c>
      <c r="G46" s="17">
        <f t="shared" si="6"/>
        <v>360052.4</v>
      </c>
      <c r="H46" s="17">
        <f t="shared" si="6"/>
        <v>345887.1</v>
      </c>
      <c r="I46" s="17">
        <f t="shared" si="6"/>
        <v>321160.7</v>
      </c>
      <c r="J46" s="17">
        <f t="shared" si="6"/>
        <v>311599.69999999995</v>
      </c>
      <c r="K46" s="17">
        <f t="shared" si="6"/>
        <v>893165.70000000007</v>
      </c>
      <c r="L46" s="17">
        <f t="shared" si="6"/>
        <v>1524055.635</v>
      </c>
      <c r="M46" s="17">
        <f t="shared" si="6"/>
        <v>1867695.192</v>
      </c>
      <c r="N46" s="17">
        <f t="shared" si="6"/>
        <v>1397679.767</v>
      </c>
      <c r="O46" s="17">
        <f t="shared" si="6"/>
        <v>1831598.7169999997</v>
      </c>
      <c r="P46" s="17">
        <f t="shared" si="6"/>
        <v>2393492.4470000002</v>
      </c>
      <c r="Q46" s="17">
        <f t="shared" si="6"/>
        <v>2866645.8049999997</v>
      </c>
      <c r="R46" s="17">
        <f t="shared" si="6"/>
        <v>3018874.6769999997</v>
      </c>
      <c r="S46" s="17">
        <f t="shared" si="6"/>
        <v>2745786.4869999997</v>
      </c>
      <c r="T46" s="17">
        <f t="shared" si="6"/>
        <v>2384147.2290000003</v>
      </c>
      <c r="U46" s="17">
        <f t="shared" si="6"/>
        <v>2276184.8140000002</v>
      </c>
      <c r="V46" s="17">
        <f t="shared" si="6"/>
        <v>1759592.7719999999</v>
      </c>
      <c r="W46" s="17">
        <f t="shared" si="6"/>
        <v>0</v>
      </c>
      <c r="X46" s="17">
        <f t="shared" si="6"/>
        <v>0</v>
      </c>
      <c r="Y46" s="17">
        <f t="shared" si="6"/>
        <v>0</v>
      </c>
      <c r="Z46" s="17">
        <f t="shared" si="6"/>
        <v>0</v>
      </c>
      <c r="AA46" s="17">
        <f t="shared" si="6"/>
        <v>0</v>
      </c>
      <c r="AB46" s="34">
        <f>+SUM(AB47:AB50)</f>
        <v>0</v>
      </c>
    </row>
    <row r="47" spans="1:29" s="6" customFormat="1" ht="14.25">
      <c r="A47" s="22" t="s">
        <v>52</v>
      </c>
      <c r="B47" s="20">
        <v>0</v>
      </c>
      <c r="C47" s="20">
        <v>0</v>
      </c>
      <c r="D47" s="20">
        <v>0</v>
      </c>
      <c r="E47" s="20">
        <v>32381.599999999999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503480.984</v>
      </c>
      <c r="R47" s="20">
        <v>502340.85599999997</v>
      </c>
      <c r="S47" s="20">
        <v>320181.18399999995</v>
      </c>
      <c r="T47" s="20">
        <v>107909.719</v>
      </c>
      <c r="U47" s="20">
        <v>0</v>
      </c>
      <c r="V47" s="20">
        <v>0</v>
      </c>
      <c r="W47" s="20">
        <v>0</v>
      </c>
      <c r="X47" s="20">
        <v>0</v>
      </c>
      <c r="Y47" s="20">
        <v>0</v>
      </c>
      <c r="Z47" s="20">
        <v>0</v>
      </c>
      <c r="AA47" s="20">
        <v>0</v>
      </c>
      <c r="AB47" s="35">
        <v>0</v>
      </c>
    </row>
    <row r="48" spans="1:29" s="6" customFormat="1" ht="14.25">
      <c r="A48" s="22" t="s">
        <v>20</v>
      </c>
      <c r="B48" s="20">
        <v>0</v>
      </c>
      <c r="C48" s="20">
        <v>0</v>
      </c>
      <c r="D48" s="20">
        <v>5618.5</v>
      </c>
      <c r="E48" s="20">
        <v>8882.3000000000011</v>
      </c>
      <c r="F48" s="20">
        <v>19378.599999999999</v>
      </c>
      <c r="G48" s="20">
        <v>43960.700000000004</v>
      </c>
      <c r="H48" s="20">
        <v>62293.9</v>
      </c>
      <c r="I48" s="20">
        <v>62293.9</v>
      </c>
      <c r="J48" s="20">
        <v>62293.9</v>
      </c>
      <c r="K48" s="20">
        <v>62293.9</v>
      </c>
      <c r="L48" s="20">
        <v>0</v>
      </c>
      <c r="M48" s="20">
        <v>6576.7740000000003</v>
      </c>
      <c r="N48" s="20">
        <v>12251.148999999999</v>
      </c>
      <c r="O48" s="20">
        <v>11711.626</v>
      </c>
      <c r="P48" s="20">
        <v>11711.626</v>
      </c>
      <c r="Q48" s="20">
        <v>0</v>
      </c>
      <c r="R48" s="20">
        <v>0</v>
      </c>
      <c r="S48" s="20">
        <v>0</v>
      </c>
      <c r="T48" s="20">
        <v>0</v>
      </c>
      <c r="U48" s="20">
        <v>0</v>
      </c>
      <c r="V48" s="20">
        <v>0</v>
      </c>
      <c r="W48" s="20">
        <v>0</v>
      </c>
      <c r="X48" s="20">
        <v>0</v>
      </c>
      <c r="Y48" s="20">
        <v>0</v>
      </c>
      <c r="Z48" s="20">
        <v>0</v>
      </c>
      <c r="AA48" s="20">
        <v>0</v>
      </c>
      <c r="AB48" s="35">
        <v>0</v>
      </c>
    </row>
    <row r="49" spans="1:29" s="6" customFormat="1" ht="14.25">
      <c r="A49" s="22" t="s">
        <v>21</v>
      </c>
      <c r="B49" s="20">
        <v>0</v>
      </c>
      <c r="C49" s="20">
        <v>0</v>
      </c>
      <c r="D49" s="20">
        <v>95056.700000000012</v>
      </c>
      <c r="E49" s="20">
        <v>95056.6</v>
      </c>
      <c r="F49" s="20">
        <v>95056.6</v>
      </c>
      <c r="G49" s="20">
        <v>316091.7</v>
      </c>
      <c r="H49" s="20">
        <v>100290.5</v>
      </c>
      <c r="I49" s="20">
        <v>100290.5</v>
      </c>
      <c r="J49" s="20">
        <v>100290.5</v>
      </c>
      <c r="K49" s="20">
        <v>688386.70000000007</v>
      </c>
      <c r="L49" s="20">
        <v>1418693.0970000001</v>
      </c>
      <c r="M49" s="20">
        <v>1768046.537</v>
      </c>
      <c r="N49" s="20">
        <v>1340837.1400000001</v>
      </c>
      <c r="O49" s="20">
        <v>1799320.3739999998</v>
      </c>
      <c r="P49" s="20">
        <v>2377861.5780000002</v>
      </c>
      <c r="Q49" s="20">
        <v>2361053.5719999997</v>
      </c>
      <c r="R49" s="20">
        <v>2516438.5379999997</v>
      </c>
      <c r="S49" s="20">
        <v>2425530.1599999997</v>
      </c>
      <c r="T49" s="20">
        <v>2276184.8140000002</v>
      </c>
      <c r="U49" s="20">
        <v>2276184.8140000002</v>
      </c>
      <c r="V49" s="20">
        <v>1759592.7719999999</v>
      </c>
      <c r="W49" s="20">
        <v>0</v>
      </c>
      <c r="X49" s="20">
        <v>0</v>
      </c>
      <c r="Y49" s="20">
        <v>0</v>
      </c>
      <c r="Z49" s="20">
        <v>0</v>
      </c>
      <c r="AA49" s="20">
        <v>0</v>
      </c>
      <c r="AB49" s="35">
        <v>0</v>
      </c>
    </row>
    <row r="50" spans="1:29" s="6" customFormat="1" ht="14.25">
      <c r="A50" s="22" t="s">
        <v>22</v>
      </c>
      <c r="B50" s="20">
        <v>0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183302.69999999998</v>
      </c>
      <c r="I50" s="20">
        <v>158576.30000000002</v>
      </c>
      <c r="J50" s="20">
        <v>149015.29999999999</v>
      </c>
      <c r="K50" s="20">
        <v>142485.09999999998</v>
      </c>
      <c r="L50" s="20">
        <v>105362.538</v>
      </c>
      <c r="M50" s="20">
        <v>93071.881000000008</v>
      </c>
      <c r="N50" s="20">
        <v>44591.478000000003</v>
      </c>
      <c r="O50" s="20">
        <v>20566.717000000001</v>
      </c>
      <c r="P50" s="20">
        <v>3919.2429999999999</v>
      </c>
      <c r="Q50" s="20">
        <v>2111.2489999999998</v>
      </c>
      <c r="R50" s="20">
        <v>95.283000000000001</v>
      </c>
      <c r="S50" s="20">
        <v>75.143000000000001</v>
      </c>
      <c r="T50" s="20">
        <v>52.695999999999998</v>
      </c>
      <c r="U50" s="20">
        <v>0</v>
      </c>
      <c r="V50" s="20">
        <v>0</v>
      </c>
      <c r="W50" s="20">
        <v>0</v>
      </c>
      <c r="X50" s="20">
        <v>0</v>
      </c>
      <c r="Y50" s="20">
        <v>0</v>
      </c>
      <c r="Z50" s="20">
        <v>0</v>
      </c>
      <c r="AA50" s="20">
        <v>0</v>
      </c>
      <c r="AB50" s="35">
        <v>0</v>
      </c>
    </row>
    <row r="51" spans="1:29">
      <c r="A51" s="19" t="s">
        <v>9</v>
      </c>
      <c r="B51" s="17">
        <f>+SUM(B52:B57)</f>
        <v>1331967.5929999999</v>
      </c>
      <c r="C51" s="17">
        <f t="shared" ref="C51:AA51" si="7">+SUM(C52:C57)</f>
        <v>2615918.3930000002</v>
      </c>
      <c r="D51" s="17">
        <f t="shared" si="7"/>
        <v>2794866.9930000002</v>
      </c>
      <c r="E51" s="17">
        <f t="shared" si="7"/>
        <v>5682534.7929999996</v>
      </c>
      <c r="F51" s="17">
        <f t="shared" si="7"/>
        <v>7747127.9930000007</v>
      </c>
      <c r="G51" s="17">
        <f t="shared" si="7"/>
        <v>10878580.593</v>
      </c>
      <c r="H51" s="17">
        <f t="shared" si="7"/>
        <v>13533214.993000001</v>
      </c>
      <c r="I51" s="17">
        <f t="shared" si="7"/>
        <v>15028175.492999999</v>
      </c>
      <c r="J51" s="17">
        <f t="shared" si="7"/>
        <v>20588374.993000001</v>
      </c>
      <c r="K51" s="17">
        <f t="shared" si="7"/>
        <v>20591631.393000003</v>
      </c>
      <c r="L51" s="17">
        <f t="shared" si="7"/>
        <v>15657724.468</v>
      </c>
      <c r="M51" s="17">
        <f t="shared" si="7"/>
        <v>14215433.540999999</v>
      </c>
      <c r="N51" s="17">
        <f t="shared" si="7"/>
        <v>13611322.599000001</v>
      </c>
      <c r="O51" s="17">
        <f t="shared" si="7"/>
        <v>9387831.1050000004</v>
      </c>
      <c r="P51" s="17">
        <f t="shared" si="7"/>
        <v>15320676.992999999</v>
      </c>
      <c r="Q51" s="17">
        <f t="shared" si="7"/>
        <v>10804945.689000001</v>
      </c>
      <c r="R51" s="17">
        <f t="shared" si="7"/>
        <v>7854049.0159999998</v>
      </c>
      <c r="S51" s="17">
        <f t="shared" si="7"/>
        <v>9135466.7350000013</v>
      </c>
      <c r="T51" s="17">
        <f t="shared" si="7"/>
        <v>3658183.8330000001</v>
      </c>
      <c r="U51" s="17">
        <f t="shared" si="7"/>
        <v>9895318.4460000005</v>
      </c>
      <c r="V51" s="17">
        <f t="shared" si="7"/>
        <v>31324387.403999999</v>
      </c>
      <c r="W51" s="17">
        <f t="shared" si="7"/>
        <v>63721526.944000006</v>
      </c>
      <c r="X51" s="17">
        <f t="shared" si="7"/>
        <v>56896691.11500001</v>
      </c>
      <c r="Y51" s="17">
        <f t="shared" si="7"/>
        <v>57284730.728</v>
      </c>
      <c r="Z51" s="17">
        <f t="shared" si="7"/>
        <v>68249039.240999997</v>
      </c>
      <c r="AA51" s="17">
        <f t="shared" si="7"/>
        <v>70148841.739000008</v>
      </c>
      <c r="AB51" s="34">
        <f>+SUM(AB52:AB57)</f>
        <v>78703122.078000009</v>
      </c>
      <c r="AC51" s="2">
        <v>0</v>
      </c>
    </row>
    <row r="52" spans="1:29" s="6" customFormat="1" ht="14.25">
      <c r="A52" s="22" t="s">
        <v>53</v>
      </c>
      <c r="B52" s="20">
        <v>453468.19299999997</v>
      </c>
      <c r="C52" s="20">
        <v>453468.19299999997</v>
      </c>
      <c r="D52" s="20">
        <v>453468.19299999997</v>
      </c>
      <c r="E52" s="20">
        <v>453468.19299999997</v>
      </c>
      <c r="F52" s="20">
        <v>453468.19299999997</v>
      </c>
      <c r="G52" s="20">
        <v>453468.19299999997</v>
      </c>
      <c r="H52" s="20">
        <v>453468.19299999997</v>
      </c>
      <c r="I52" s="20">
        <v>453468.19299999997</v>
      </c>
      <c r="J52" s="20">
        <v>453468.19299999997</v>
      </c>
      <c r="K52" s="20">
        <v>453468.19299999997</v>
      </c>
      <c r="L52" s="20">
        <v>453468.19299999997</v>
      </c>
      <c r="M52" s="20">
        <v>453468.19299999997</v>
      </c>
      <c r="N52" s="20">
        <v>453468.19299999997</v>
      </c>
      <c r="O52" s="20">
        <v>453468.19299999997</v>
      </c>
      <c r="P52" s="20">
        <v>453468.19299999997</v>
      </c>
      <c r="Q52" s="20">
        <v>453468.19299999997</v>
      </c>
      <c r="R52" s="20">
        <v>453468.19299999997</v>
      </c>
      <c r="S52" s="20">
        <v>453468.19299999997</v>
      </c>
      <c r="T52" s="20">
        <v>453468.19299999997</v>
      </c>
      <c r="U52" s="20">
        <v>453468.19299999997</v>
      </c>
      <c r="V52" s="20">
        <v>453468.19299999997</v>
      </c>
      <c r="W52" s="20">
        <v>453468.19299999997</v>
      </c>
      <c r="X52" s="20">
        <v>453468.19299999997</v>
      </c>
      <c r="Y52" s="20">
        <v>453468.19299999997</v>
      </c>
      <c r="Z52" s="20">
        <v>453468.19299999997</v>
      </c>
      <c r="AA52" s="20">
        <v>453468.19299999997</v>
      </c>
      <c r="AB52" s="35">
        <v>453468.19300000003</v>
      </c>
    </row>
    <row r="53" spans="1:29" s="6" customFormat="1" ht="14.25">
      <c r="A53" s="22" t="s">
        <v>23</v>
      </c>
      <c r="B53" s="20">
        <v>0</v>
      </c>
      <c r="C53" s="20">
        <v>12.200000000000001</v>
      </c>
      <c r="D53" s="20">
        <v>99.4</v>
      </c>
      <c r="E53" s="20">
        <v>160.5</v>
      </c>
      <c r="F53" s="20">
        <v>239.9</v>
      </c>
      <c r="G53" s="20">
        <v>285.39999999999998</v>
      </c>
      <c r="H53" s="20">
        <v>159602.9</v>
      </c>
      <c r="I53" s="20">
        <v>159896.80000000002</v>
      </c>
      <c r="J53" s="20">
        <v>163392.59999999998</v>
      </c>
      <c r="K53" s="20">
        <v>164062.09999999998</v>
      </c>
      <c r="L53" s="20">
        <v>164843.01300000001</v>
      </c>
      <c r="M53" s="20">
        <v>166254.39999999999</v>
      </c>
      <c r="N53" s="20">
        <v>166292.97600000002</v>
      </c>
      <c r="O53" s="20">
        <v>166741.24299999999</v>
      </c>
      <c r="P53" s="20">
        <v>166995.16499999998</v>
      </c>
      <c r="Q53" s="20">
        <v>167022.609</v>
      </c>
      <c r="R53" s="20">
        <v>167621.11600000001</v>
      </c>
      <c r="S53" s="20">
        <v>167729.807</v>
      </c>
      <c r="T53" s="20">
        <v>167729.80899999998</v>
      </c>
      <c r="U53" s="20">
        <v>167858.26199999999</v>
      </c>
      <c r="V53" s="20">
        <v>169147.682</v>
      </c>
      <c r="W53" s="20">
        <v>0</v>
      </c>
      <c r="X53" s="20">
        <v>0</v>
      </c>
      <c r="Y53" s="20">
        <v>0</v>
      </c>
      <c r="Z53" s="20">
        <v>0</v>
      </c>
      <c r="AA53" s="20">
        <v>0</v>
      </c>
      <c r="AB53" s="35">
        <v>0</v>
      </c>
    </row>
    <row r="54" spans="1:29" s="6" customFormat="1" ht="14.25">
      <c r="A54" s="22" t="s">
        <v>24</v>
      </c>
      <c r="B54" s="20">
        <v>130303.79999999999</v>
      </c>
      <c r="C54" s="20">
        <v>159488.1</v>
      </c>
      <c r="D54" s="20">
        <v>191234.3</v>
      </c>
      <c r="E54" s="20">
        <v>222255.2</v>
      </c>
      <c r="F54" s="20">
        <v>254816</v>
      </c>
      <c r="G54" s="20">
        <v>320853.09999999998</v>
      </c>
      <c r="H54" s="20">
        <v>279057.39999999997</v>
      </c>
      <c r="I54" s="20">
        <v>696202.4</v>
      </c>
      <c r="J54" s="20">
        <v>831636.70000000007</v>
      </c>
      <c r="K54" s="20">
        <v>874174.60000000009</v>
      </c>
      <c r="L54" s="20">
        <v>868955.90100000007</v>
      </c>
      <c r="M54" s="20">
        <v>827829.3</v>
      </c>
      <c r="N54" s="20">
        <v>877991.8</v>
      </c>
      <c r="O54" s="20">
        <v>875210.19700000004</v>
      </c>
      <c r="P54" s="20">
        <v>974875.75</v>
      </c>
      <c r="Q54" s="20">
        <v>953096.61200000008</v>
      </c>
      <c r="R54" s="20">
        <v>1012288.738</v>
      </c>
      <c r="S54" s="20">
        <v>1019098.265</v>
      </c>
      <c r="T54" s="20">
        <v>1135207.1869999999</v>
      </c>
      <c r="U54" s="20">
        <v>1196304.463</v>
      </c>
      <c r="V54" s="20">
        <v>1322666.7070000002</v>
      </c>
      <c r="W54" s="20">
        <v>0</v>
      </c>
      <c r="X54" s="20">
        <v>0</v>
      </c>
      <c r="Y54" s="20">
        <v>0</v>
      </c>
      <c r="Z54" s="20">
        <v>0</v>
      </c>
      <c r="AA54" s="20">
        <v>0</v>
      </c>
      <c r="AB54" s="35">
        <v>0</v>
      </c>
    </row>
    <row r="55" spans="1:29" s="6" customFormat="1" ht="14.25">
      <c r="A55" s="22" t="s">
        <v>25</v>
      </c>
      <c r="B55" s="20">
        <v>748195.6</v>
      </c>
      <c r="C55" s="20">
        <v>2002949.9000000001</v>
      </c>
      <c r="D55" s="20">
        <v>2145830.5</v>
      </c>
      <c r="E55" s="20">
        <v>4999919.3999999994</v>
      </c>
      <c r="F55" s="20">
        <v>7029277.6000000006</v>
      </c>
      <c r="G55" s="20">
        <v>10088216</v>
      </c>
      <c r="H55" s="20">
        <v>12619682</v>
      </c>
      <c r="I55" s="20">
        <v>13689347.5</v>
      </c>
      <c r="J55" s="20">
        <v>19103155.5</v>
      </c>
      <c r="K55" s="20">
        <v>19054913.400000002</v>
      </c>
      <c r="L55" s="20">
        <v>14111796.200999999</v>
      </c>
      <c r="M55" s="20">
        <v>12679054.414000001</v>
      </c>
      <c r="N55" s="20">
        <v>12022535.781000001</v>
      </c>
      <c r="O55" s="20">
        <v>7797680.0149999997</v>
      </c>
      <c r="P55" s="20">
        <v>13622633.489</v>
      </c>
      <c r="Q55" s="20">
        <v>9098661.4360000007</v>
      </c>
      <c r="R55" s="20">
        <v>6084818.0359999994</v>
      </c>
      <c r="S55" s="20">
        <v>7357774.6500000004</v>
      </c>
      <c r="T55" s="20">
        <v>1758804.3740000001</v>
      </c>
      <c r="U55" s="20">
        <v>7927970.676</v>
      </c>
      <c r="V55" s="20">
        <v>29223315.594999999</v>
      </c>
      <c r="W55" s="20">
        <v>63032466.109999999</v>
      </c>
      <c r="X55" s="20">
        <v>56199034.840000004</v>
      </c>
      <c r="Y55" s="20">
        <v>56523154.614</v>
      </c>
      <c r="Z55" s="20">
        <v>67445954.079999998</v>
      </c>
      <c r="AA55" s="20">
        <v>69314812.096000001</v>
      </c>
      <c r="AB55" s="35">
        <v>77853826.259000003</v>
      </c>
    </row>
    <row r="56" spans="1:29" s="6" customFormat="1" ht="14.25">
      <c r="A56" s="22" t="s">
        <v>26</v>
      </c>
      <c r="B56" s="20">
        <v>0</v>
      </c>
      <c r="C56" s="20">
        <v>0</v>
      </c>
      <c r="D56" s="20">
        <v>4234.6000000000004</v>
      </c>
      <c r="E56" s="20">
        <v>6731.5</v>
      </c>
      <c r="F56" s="20">
        <v>9326.2999999999993</v>
      </c>
      <c r="G56" s="20">
        <v>15757.9</v>
      </c>
      <c r="H56" s="20">
        <v>21404.5</v>
      </c>
      <c r="I56" s="20">
        <v>29260.6</v>
      </c>
      <c r="J56" s="20">
        <v>36722</v>
      </c>
      <c r="K56" s="20">
        <v>45013.1</v>
      </c>
      <c r="L56" s="20">
        <v>58661.16</v>
      </c>
      <c r="M56" s="20">
        <v>88827.234000000011</v>
      </c>
      <c r="N56" s="20">
        <v>91033.849000000002</v>
      </c>
      <c r="O56" s="20">
        <v>94731.457000000009</v>
      </c>
      <c r="P56" s="20">
        <v>102704.39600000001</v>
      </c>
      <c r="Q56" s="20">
        <v>132696.83900000001</v>
      </c>
      <c r="R56" s="20">
        <v>135852.93300000002</v>
      </c>
      <c r="S56" s="20">
        <v>137395.81999999998</v>
      </c>
      <c r="T56" s="20">
        <v>142974.26999999999</v>
      </c>
      <c r="U56" s="20">
        <v>149716.85199999998</v>
      </c>
      <c r="V56" s="20">
        <v>155789.22700000001</v>
      </c>
      <c r="W56" s="20">
        <v>168518.552</v>
      </c>
      <c r="X56" s="20">
        <v>177113.99299999999</v>
      </c>
      <c r="Y56" s="20">
        <v>241033.83199999999</v>
      </c>
      <c r="Z56" s="20">
        <v>282542.87900000002</v>
      </c>
      <c r="AA56" s="20">
        <v>313487.36100000003</v>
      </c>
      <c r="AB56" s="35">
        <v>328753.53700000001</v>
      </c>
    </row>
    <row r="57" spans="1:29" s="6" customFormat="1" ht="14.25">
      <c r="A57" s="22" t="s">
        <v>27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0</v>
      </c>
      <c r="R57" s="20">
        <v>0</v>
      </c>
      <c r="S57" s="20">
        <v>0</v>
      </c>
      <c r="T57" s="20">
        <v>0</v>
      </c>
      <c r="U57" s="20">
        <v>0</v>
      </c>
      <c r="V57" s="20">
        <v>0</v>
      </c>
      <c r="W57" s="20">
        <v>67074.089000000007</v>
      </c>
      <c r="X57" s="20">
        <v>67074.089000000007</v>
      </c>
      <c r="Y57" s="20">
        <v>67074.089000000007</v>
      </c>
      <c r="Z57" s="20">
        <v>67074.089000000007</v>
      </c>
      <c r="AA57" s="20">
        <v>67074.089000000007</v>
      </c>
      <c r="AB57" s="35">
        <v>67074.089000000007</v>
      </c>
    </row>
    <row r="58" spans="1:29">
      <c r="A58" s="19" t="s">
        <v>28</v>
      </c>
      <c r="B58" s="17">
        <f>+SUM(B59:B61)</f>
        <v>0</v>
      </c>
      <c r="C58" s="17">
        <f t="shared" ref="C58:AA58" si="8">+SUM(C59:C61)</f>
        <v>0</v>
      </c>
      <c r="D58" s="17">
        <f t="shared" si="8"/>
        <v>0</v>
      </c>
      <c r="E58" s="17">
        <f t="shared" si="8"/>
        <v>0</v>
      </c>
      <c r="F58" s="17">
        <f t="shared" si="8"/>
        <v>0</v>
      </c>
      <c r="G58" s="17">
        <f t="shared" si="8"/>
        <v>0</v>
      </c>
      <c r="H58" s="17">
        <f t="shared" si="8"/>
        <v>0</v>
      </c>
      <c r="I58" s="17">
        <f t="shared" si="8"/>
        <v>0</v>
      </c>
      <c r="J58" s="17">
        <f t="shared" si="8"/>
        <v>0</v>
      </c>
      <c r="K58" s="17">
        <f t="shared" si="8"/>
        <v>0</v>
      </c>
      <c r="L58" s="17">
        <f t="shared" si="8"/>
        <v>0</v>
      </c>
      <c r="M58" s="17">
        <f t="shared" si="8"/>
        <v>0</v>
      </c>
      <c r="N58" s="17">
        <f t="shared" si="8"/>
        <v>0</v>
      </c>
      <c r="O58" s="17">
        <f t="shared" si="8"/>
        <v>0</v>
      </c>
      <c r="P58" s="17">
        <f t="shared" si="8"/>
        <v>0</v>
      </c>
      <c r="Q58" s="17">
        <f t="shared" si="8"/>
        <v>0</v>
      </c>
      <c r="R58" s="17">
        <f t="shared" si="8"/>
        <v>0</v>
      </c>
      <c r="S58" s="17">
        <f t="shared" si="8"/>
        <v>0</v>
      </c>
      <c r="T58" s="17">
        <f t="shared" si="8"/>
        <v>0</v>
      </c>
      <c r="U58" s="17">
        <f t="shared" si="8"/>
        <v>0</v>
      </c>
      <c r="V58" s="17">
        <f t="shared" si="8"/>
        <v>0</v>
      </c>
      <c r="W58" s="17">
        <f t="shared" si="8"/>
        <v>-109416.76300000001</v>
      </c>
      <c r="X58" s="17">
        <f t="shared" si="8"/>
        <v>-397130.79800000001</v>
      </c>
      <c r="Y58" s="17">
        <f t="shared" si="8"/>
        <v>-584462.45400000003</v>
      </c>
      <c r="Z58" s="17">
        <f t="shared" si="8"/>
        <v>-223635.24</v>
      </c>
      <c r="AA58" s="17">
        <f t="shared" si="8"/>
        <v>-342729.67200000002</v>
      </c>
      <c r="AB58" s="34">
        <f>+SUM(AB59:AB61)</f>
        <v>879210.12399999995</v>
      </c>
      <c r="AC58" s="2">
        <v>0</v>
      </c>
    </row>
    <row r="59" spans="1:29" s="1" customFormat="1">
      <c r="A59" s="22" t="s">
        <v>42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-109416.76300000001</v>
      </c>
      <c r="X59" s="4">
        <v>-397130.79800000001</v>
      </c>
      <c r="Y59" s="4">
        <v>-584462.45400000003</v>
      </c>
      <c r="Z59" s="4">
        <v>-514291.39600000001</v>
      </c>
      <c r="AA59" s="4">
        <v>-849285.87600000005</v>
      </c>
      <c r="AB59" s="36">
        <v>-843183.63</v>
      </c>
    </row>
    <row r="60" spans="1:29" s="1" customFormat="1">
      <c r="A60" s="22" t="s">
        <v>43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21">
        <v>0</v>
      </c>
      <c r="X60" s="21">
        <v>0</v>
      </c>
      <c r="Y60" s="21">
        <v>0</v>
      </c>
      <c r="Z60" s="4">
        <v>290656.15600000002</v>
      </c>
      <c r="AA60" s="4">
        <v>506556.20400000003</v>
      </c>
      <c r="AB60" s="36">
        <v>1616106.027</v>
      </c>
    </row>
    <row r="61" spans="1:29" s="1" customFormat="1">
      <c r="A61" s="22" t="s">
        <v>44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21">
        <v>0</v>
      </c>
      <c r="X61" s="21">
        <v>0</v>
      </c>
      <c r="Y61" s="21">
        <v>0</v>
      </c>
      <c r="Z61" s="21">
        <v>0</v>
      </c>
      <c r="AA61" s="21">
        <v>0</v>
      </c>
      <c r="AB61" s="37">
        <v>106287.727</v>
      </c>
    </row>
    <row r="62" spans="1:29">
      <c r="A62" s="19" t="s">
        <v>29</v>
      </c>
      <c r="B62" s="17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  <c r="R62" s="17">
        <v>0</v>
      </c>
      <c r="S62" s="17">
        <v>0</v>
      </c>
      <c r="T62" s="17">
        <v>0</v>
      </c>
      <c r="U62" s="17">
        <v>0</v>
      </c>
      <c r="V62" s="17">
        <v>0</v>
      </c>
      <c r="W62" s="17">
        <v>-153495.663</v>
      </c>
      <c r="X62" s="17">
        <v>-153495.663</v>
      </c>
      <c r="Y62" s="17">
        <v>-122796.53</v>
      </c>
      <c r="Z62" s="17">
        <v>-122796.53</v>
      </c>
      <c r="AA62" s="17">
        <v>-92097.398000000001</v>
      </c>
      <c r="AB62" s="34">
        <v>-61398.264999999999</v>
      </c>
      <c r="AC62" s="2">
        <v>0</v>
      </c>
    </row>
    <row r="63" spans="1:29">
      <c r="A63" s="19" t="s">
        <v>30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17">
        <v>0</v>
      </c>
      <c r="T63" s="17">
        <v>0</v>
      </c>
      <c r="U63" s="17">
        <v>0</v>
      </c>
      <c r="V63" s="17">
        <v>0</v>
      </c>
      <c r="W63" s="17">
        <v>0</v>
      </c>
      <c r="X63" s="17">
        <v>0</v>
      </c>
      <c r="Y63" s="17">
        <v>0</v>
      </c>
      <c r="Z63" s="17">
        <v>-511587.05600000004</v>
      </c>
      <c r="AA63" s="17">
        <v>-347273.78700000001</v>
      </c>
      <c r="AB63" s="34">
        <v>-242327.97200000001</v>
      </c>
      <c r="AC63" s="2">
        <v>0</v>
      </c>
    </row>
    <row r="64" spans="1:29">
      <c r="A64" s="19" t="s">
        <v>33</v>
      </c>
      <c r="B64" s="17">
        <v>-57072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7">
        <v>0</v>
      </c>
      <c r="Q64" s="17">
        <v>0</v>
      </c>
      <c r="R64" s="17">
        <v>0</v>
      </c>
      <c r="S64" s="17">
        <v>0</v>
      </c>
      <c r="T64" s="17">
        <v>0</v>
      </c>
      <c r="U64" s="17">
        <v>0</v>
      </c>
      <c r="V64" s="17">
        <v>0</v>
      </c>
      <c r="W64" s="17">
        <v>0</v>
      </c>
      <c r="X64" s="17">
        <v>0</v>
      </c>
      <c r="Y64" s="17">
        <v>0</v>
      </c>
      <c r="Z64" s="17">
        <v>0</v>
      </c>
      <c r="AA64" s="17">
        <v>0</v>
      </c>
      <c r="AB64" s="34">
        <v>0</v>
      </c>
    </row>
    <row r="65" spans="1:29">
      <c r="A65" s="19" t="s">
        <v>32</v>
      </c>
      <c r="B65" s="17">
        <v>-54437.4</v>
      </c>
      <c r="C65" s="17">
        <v>294247.90000000002</v>
      </c>
      <c r="D65" s="17">
        <v>138142.20000000001</v>
      </c>
      <c r="E65" s="17">
        <v>63917.700000000004</v>
      </c>
      <c r="F65" s="17">
        <v>1496450.5999999999</v>
      </c>
      <c r="G65" s="17">
        <v>507794.10000000003</v>
      </c>
      <c r="H65" s="17">
        <v>1435914.6</v>
      </c>
      <c r="I65" s="17">
        <v>1223840.6000000001</v>
      </c>
      <c r="J65" s="17">
        <v>2071274</v>
      </c>
      <c r="K65" s="17">
        <v>1447355.5</v>
      </c>
      <c r="L65" s="17">
        <v>827846.91399999999</v>
      </c>
      <c r="M65" s="17">
        <v>325180.09999999998</v>
      </c>
      <c r="N65" s="17">
        <v>1623881.4890000001</v>
      </c>
      <c r="O65" s="17">
        <v>1985004.5869999998</v>
      </c>
      <c r="P65" s="17">
        <v>1321754.858</v>
      </c>
      <c r="Q65" s="17">
        <v>155384.96599999999</v>
      </c>
      <c r="R65" s="17">
        <v>-271545.30199999997</v>
      </c>
      <c r="S65" s="17">
        <v>-356060.80700000003</v>
      </c>
      <c r="T65" s="17">
        <v>-340522.27799999999</v>
      </c>
      <c r="U65" s="17">
        <v>-1708302.0420000001</v>
      </c>
      <c r="V65" s="17">
        <v>-1166203.7760000001</v>
      </c>
      <c r="W65" s="17">
        <v>-395043.06400000001</v>
      </c>
      <c r="X65" s="17">
        <v>501829.40500000003</v>
      </c>
      <c r="Y65" s="17">
        <v>804228.30700000003</v>
      </c>
      <c r="Z65" s="17">
        <v>2241384.7599999998</v>
      </c>
      <c r="AA65" s="17">
        <v>7148596.4800000004</v>
      </c>
      <c r="AB65" s="34">
        <v>7483135.5999999996</v>
      </c>
      <c r="AC65" s="2">
        <v>0</v>
      </c>
    </row>
    <row r="66" spans="1:29">
      <c r="A66" s="25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34"/>
    </row>
    <row r="67" spans="1:29" s="12" customFormat="1" ht="17.25" thickBot="1">
      <c r="A67" s="15" t="s">
        <v>12</v>
      </c>
      <c r="B67" s="14">
        <f t="shared" ref="B67:AA67" si="9">+B45+B46+B51+B58+B62+B63+B64+B65</f>
        <v>1233169.638</v>
      </c>
      <c r="C67" s="14">
        <f t="shared" si="9"/>
        <v>2922877.7379999999</v>
      </c>
      <c r="D67" s="14">
        <f t="shared" si="9"/>
        <v>3046395.8380000005</v>
      </c>
      <c r="E67" s="14">
        <f t="shared" si="9"/>
        <v>5895484.4380000001</v>
      </c>
      <c r="F67" s="14">
        <f t="shared" si="9"/>
        <v>9370725.2379999999</v>
      </c>
      <c r="G67" s="14">
        <f t="shared" si="9"/>
        <v>11759138.538000001</v>
      </c>
      <c r="H67" s="14">
        <f t="shared" si="9"/>
        <v>15327728.138</v>
      </c>
      <c r="I67" s="14">
        <f t="shared" si="9"/>
        <v>16585888.237999998</v>
      </c>
      <c r="J67" s="14">
        <f t="shared" si="9"/>
        <v>22983960.138</v>
      </c>
      <c r="K67" s="14">
        <f t="shared" si="9"/>
        <v>22944864.038000003</v>
      </c>
      <c r="L67" s="14">
        <f t="shared" si="9"/>
        <v>18022338.462000001</v>
      </c>
      <c r="M67" s="14">
        <f t="shared" si="9"/>
        <v>16421020.277999999</v>
      </c>
      <c r="N67" s="14">
        <f t="shared" si="9"/>
        <v>16645595.300000001</v>
      </c>
      <c r="O67" s="14">
        <f t="shared" si="9"/>
        <v>13217145.854</v>
      </c>
      <c r="P67" s="14">
        <f t="shared" si="9"/>
        <v>19048635.742999997</v>
      </c>
      <c r="Q67" s="14">
        <f t="shared" si="9"/>
        <v>13839687.905000001</v>
      </c>
      <c r="R67" s="14">
        <f t="shared" si="9"/>
        <v>10614089.836000001</v>
      </c>
      <c r="S67" s="14">
        <f t="shared" si="9"/>
        <v>11537903.860000001</v>
      </c>
      <c r="T67" s="14">
        <f t="shared" si="9"/>
        <v>5714520.2290000003</v>
      </c>
      <c r="U67" s="14">
        <f t="shared" si="9"/>
        <v>10475912.663000001</v>
      </c>
      <c r="V67" s="14">
        <f t="shared" si="9"/>
        <v>31930487.844999999</v>
      </c>
      <c r="W67" s="14">
        <f t="shared" si="9"/>
        <v>63076282.899000004</v>
      </c>
      <c r="X67" s="14">
        <f t="shared" si="9"/>
        <v>56860605.504000008</v>
      </c>
      <c r="Y67" s="14">
        <f t="shared" si="9"/>
        <v>57394411.495999992</v>
      </c>
      <c r="Z67" s="14">
        <f t="shared" si="9"/>
        <v>69645116.620000005</v>
      </c>
      <c r="AA67" s="14">
        <f t="shared" si="9"/>
        <v>76528048.806999996</v>
      </c>
      <c r="AB67" s="38">
        <f>+AB45+AB46+AB51+AB58+AB62+AB63+AB64+AB65</f>
        <v>86774453.00999999</v>
      </c>
      <c r="AC67" s="12">
        <v>0</v>
      </c>
    </row>
    <row r="68" spans="1:29" ht="15.75" hidden="1" thickTop="1">
      <c r="B68" s="17" t="e">
        <f>+B67-#REF!</f>
        <v>#REF!</v>
      </c>
      <c r="C68" s="17" t="e">
        <f>+C67-#REF!</f>
        <v>#REF!</v>
      </c>
      <c r="D68" s="17" t="e">
        <f>+D67-#REF!</f>
        <v>#REF!</v>
      </c>
      <c r="E68" s="17" t="e">
        <f>+E67-#REF!</f>
        <v>#REF!</v>
      </c>
      <c r="F68" s="17" t="e">
        <f>+F67-#REF!</f>
        <v>#REF!</v>
      </c>
      <c r="G68" s="17" t="e">
        <f>+G67-#REF!</f>
        <v>#REF!</v>
      </c>
      <c r="H68" s="17" t="e">
        <f>+H67-#REF!</f>
        <v>#REF!</v>
      </c>
      <c r="I68" s="17" t="e">
        <f>+I67-#REF!</f>
        <v>#REF!</v>
      </c>
      <c r="J68" s="17" t="e">
        <f>+J67-#REF!</f>
        <v>#REF!</v>
      </c>
      <c r="K68" s="17" t="e">
        <f>+K67-#REF!</f>
        <v>#REF!</v>
      </c>
      <c r="L68" s="17" t="e">
        <f>+L67-#REF!</f>
        <v>#REF!</v>
      </c>
      <c r="M68" s="17" t="e">
        <f>+M67-#REF!</f>
        <v>#REF!</v>
      </c>
      <c r="N68" s="17" t="e">
        <f>+N67-#REF!</f>
        <v>#REF!</v>
      </c>
      <c r="O68" s="17" t="e">
        <f>+O67-#REF!</f>
        <v>#REF!</v>
      </c>
      <c r="P68" s="17" t="e">
        <f>+P67-#REF!</f>
        <v>#REF!</v>
      </c>
      <c r="Q68" s="17" t="e">
        <f>+Q67-#REF!</f>
        <v>#REF!</v>
      </c>
      <c r="R68" s="17" t="e">
        <f>+R67-#REF!</f>
        <v>#REF!</v>
      </c>
      <c r="S68" s="17" t="e">
        <f>+S67-#REF!</f>
        <v>#REF!</v>
      </c>
      <c r="T68" s="17" t="e">
        <f>+T67-#REF!</f>
        <v>#REF!</v>
      </c>
      <c r="U68" s="17" t="e">
        <f>+U67-#REF!</f>
        <v>#REF!</v>
      </c>
      <c r="V68" s="17" t="e">
        <f>+V67-#REF!</f>
        <v>#REF!</v>
      </c>
      <c r="W68" s="17" t="e">
        <f>+(#REF!/1000)-W67</f>
        <v>#REF!</v>
      </c>
      <c r="X68" s="17" t="e">
        <f>+(#REF!/1000)-X67</f>
        <v>#REF!</v>
      </c>
      <c r="Y68" s="17" t="e">
        <f>+(#REF!/1000)-Y67</f>
        <v>#REF!</v>
      </c>
      <c r="Z68" s="17" t="e">
        <f>+(#REF!/1000)-Z67</f>
        <v>#REF!</v>
      </c>
      <c r="AA68" s="17" t="e">
        <f>+(#REF!/1000)-AA67</f>
        <v>#REF!</v>
      </c>
      <c r="AB68" s="34">
        <f>+('[11]Situacion finan NIIF  2020-2014'!AE92/1000)-AB67</f>
        <v>-29380041.513999991</v>
      </c>
    </row>
    <row r="69" spans="1:29" ht="15.75" thickTop="1"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34"/>
    </row>
    <row r="70" spans="1:29" s="12" customFormat="1" ht="17.25" thickBot="1">
      <c r="A70" s="15" t="s">
        <v>13</v>
      </c>
      <c r="B70" s="14">
        <f t="shared" ref="B70:AA70" si="10">+B38+B67</f>
        <v>9298138.7685609795</v>
      </c>
      <c r="C70" s="14">
        <f t="shared" si="10"/>
        <v>11088436.323722381</v>
      </c>
      <c r="D70" s="14">
        <f t="shared" si="10"/>
        <v>12798906.886307139</v>
      </c>
      <c r="E70" s="14">
        <f t="shared" si="10"/>
        <v>16161228.438000001</v>
      </c>
      <c r="F70" s="14">
        <f t="shared" si="10"/>
        <v>18117553.921854891</v>
      </c>
      <c r="G70" s="14">
        <f t="shared" si="10"/>
        <v>24529548.403873041</v>
      </c>
      <c r="H70" s="14">
        <f t="shared" si="10"/>
        <v>29149221.662718348</v>
      </c>
      <c r="I70" s="14">
        <f t="shared" si="10"/>
        <v>31874453.28548</v>
      </c>
      <c r="J70" s="14">
        <f t="shared" si="10"/>
        <v>40685448.720242396</v>
      </c>
      <c r="K70" s="14">
        <f t="shared" si="10"/>
        <v>43707685.479167208</v>
      </c>
      <c r="L70" s="14">
        <f t="shared" si="10"/>
        <v>41845981.133981898</v>
      </c>
      <c r="M70" s="14">
        <f t="shared" si="10"/>
        <v>46617666.391968504</v>
      </c>
      <c r="N70" s="14">
        <f t="shared" si="10"/>
        <v>49566174.506887302</v>
      </c>
      <c r="O70" s="14">
        <f t="shared" si="10"/>
        <v>54748945.153689206</v>
      </c>
      <c r="P70" s="14">
        <f t="shared" si="10"/>
        <v>62508340.378819793</v>
      </c>
      <c r="Q70" s="14">
        <f t="shared" si="10"/>
        <v>62384524.973210402</v>
      </c>
      <c r="R70" s="14">
        <f t="shared" si="10"/>
        <v>64799628.523915492</v>
      </c>
      <c r="S70" s="14">
        <f t="shared" si="10"/>
        <v>73825331.615254</v>
      </c>
      <c r="T70" s="14">
        <f t="shared" si="10"/>
        <v>75977922.336162105</v>
      </c>
      <c r="U70" s="14">
        <f t="shared" si="10"/>
        <v>100248457.45118281</v>
      </c>
      <c r="V70" s="14">
        <f t="shared" si="10"/>
        <v>134037099.955615</v>
      </c>
      <c r="W70" s="14">
        <f t="shared" si="10"/>
        <v>170266343.778</v>
      </c>
      <c r="X70" s="14">
        <f t="shared" si="10"/>
        <v>173689666.38300002</v>
      </c>
      <c r="Y70" s="14">
        <f t="shared" si="10"/>
        <v>174883834.07099998</v>
      </c>
      <c r="Z70" s="14">
        <f t="shared" si="10"/>
        <v>190903629.62</v>
      </c>
      <c r="AA70" s="14">
        <f t="shared" si="10"/>
        <v>215007200.80699998</v>
      </c>
      <c r="AB70" s="38">
        <f>+AB38+AB67</f>
        <v>253603287.85099998</v>
      </c>
    </row>
    <row r="71" spans="1:29" ht="15.75" hidden="1" thickTop="1">
      <c r="B71" s="13">
        <f t="shared" ref="B71:AA71" si="11">+B70-B19</f>
        <v>0.56856097839772701</v>
      </c>
      <c r="C71" s="13">
        <f t="shared" si="11"/>
        <v>2.3722382262349129E-2</v>
      </c>
      <c r="D71" s="13">
        <f t="shared" si="11"/>
        <v>-4.0841612964868546E-2</v>
      </c>
      <c r="E71" s="13">
        <f t="shared" si="11"/>
        <v>0.13800000213086605</v>
      </c>
      <c r="F71" s="13">
        <f t="shared" si="11"/>
        <v>0.4218548908829689</v>
      </c>
      <c r="G71" s="13">
        <f t="shared" si="11"/>
        <v>3.8730353116989136E-3</v>
      </c>
      <c r="H71" s="13">
        <f t="shared" si="11"/>
        <v>6.2718350440263748E-2</v>
      </c>
      <c r="I71" s="13">
        <f t="shared" si="11"/>
        <v>8.5479993373155594E-2</v>
      </c>
      <c r="J71" s="13">
        <f t="shared" si="11"/>
        <v>2.0242400467395782E-2</v>
      </c>
      <c r="K71" s="13">
        <f t="shared" si="11"/>
        <v>7.9167209565639496E-2</v>
      </c>
      <c r="L71" s="13">
        <f t="shared" si="11"/>
        <v>3.398190438747406E-2</v>
      </c>
      <c r="M71" s="13">
        <f t="shared" si="11"/>
        <v>9.1968514025211334E-2</v>
      </c>
      <c r="N71" s="13">
        <f t="shared" si="11"/>
        <v>6.8873018026351929E-3</v>
      </c>
      <c r="O71" s="13">
        <f t="shared" si="11"/>
        <v>5.3689204156398773E-2</v>
      </c>
      <c r="P71" s="13">
        <f t="shared" si="11"/>
        <v>-2.1180212497711182E-2</v>
      </c>
      <c r="Q71" s="13">
        <f t="shared" si="11"/>
        <v>-2.6789605617523193E-2</v>
      </c>
      <c r="R71" s="13">
        <f t="shared" si="11"/>
        <v>2.3915484547615051E-2</v>
      </c>
      <c r="S71" s="13">
        <f t="shared" si="11"/>
        <v>5.4415255784988403E-2</v>
      </c>
      <c r="T71" s="13">
        <f t="shared" si="11"/>
        <v>1.3162538409233093E-2</v>
      </c>
      <c r="U71" s="13">
        <f t="shared" si="11"/>
        <v>0.94273269176483154</v>
      </c>
      <c r="V71" s="13">
        <f t="shared" si="11"/>
        <v>1.1869907379150391E-2</v>
      </c>
      <c r="W71" s="13">
        <f t="shared" si="11"/>
        <v>-1.4599859714508057E-3</v>
      </c>
      <c r="X71" s="13">
        <f t="shared" si="11"/>
        <v>-6.9588422775268555E-5</v>
      </c>
      <c r="Y71" s="13">
        <f t="shared" si="11"/>
        <v>4.0897727012634277E-4</v>
      </c>
      <c r="Z71" s="13">
        <f t="shared" si="11"/>
        <v>-0.37999999523162842</v>
      </c>
      <c r="AA71" s="13">
        <f t="shared" si="11"/>
        <v>-0.19300001859664917</v>
      </c>
      <c r="AB71" s="13">
        <f>+AB70-AB19</f>
        <v>0</v>
      </c>
    </row>
    <row r="72" spans="1:29" hidden="1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27">
        <v>0</v>
      </c>
    </row>
    <row r="73" spans="1:29" s="5" customFormat="1" thickTop="1">
      <c r="A73" s="5" t="s">
        <v>34</v>
      </c>
      <c r="U73" s="23"/>
    </row>
    <row r="74" spans="1:29" s="5" customFormat="1" ht="12.75">
      <c r="A74" s="5" t="s">
        <v>54</v>
      </c>
    </row>
    <row r="75" spans="1:29" s="5" customFormat="1" ht="12.75">
      <c r="A75" s="5" t="s">
        <v>55</v>
      </c>
    </row>
    <row r="76" spans="1:29" s="5" customFormat="1" ht="12.75">
      <c r="A76" s="24" t="s">
        <v>14</v>
      </c>
      <c r="AA76" s="24"/>
    </row>
    <row r="79" spans="1:29"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</row>
  </sheetData>
  <mergeCells count="84">
    <mergeCell ref="AA22:AA23"/>
    <mergeCell ref="Y6:Y7"/>
    <mergeCell ref="L6:L7"/>
    <mergeCell ref="N6:N7"/>
    <mergeCell ref="M6:M7"/>
    <mergeCell ref="V6:V7"/>
    <mergeCell ref="U6:U7"/>
    <mergeCell ref="L22:L23"/>
    <mergeCell ref="AB6:AB7"/>
    <mergeCell ref="AB42:AB43"/>
    <mergeCell ref="AB22:AB23"/>
    <mergeCell ref="G42:G43"/>
    <mergeCell ref="F42:F43"/>
    <mergeCell ref="K6:K7"/>
    <mergeCell ref="J6:J7"/>
    <mergeCell ref="I6:I7"/>
    <mergeCell ref="AA6:AA7"/>
    <mergeCell ref="C42:C43"/>
    <mergeCell ref="B42:B43"/>
    <mergeCell ref="I42:I43"/>
    <mergeCell ref="H42:H43"/>
    <mergeCell ref="D22:D23"/>
    <mergeCell ref="P22:P23"/>
    <mergeCell ref="E42:E43"/>
    <mergeCell ref="E22:E23"/>
    <mergeCell ref="N22:N23"/>
    <mergeCell ref="M22:M23"/>
    <mergeCell ref="C22:C23"/>
    <mergeCell ref="B22:B23"/>
    <mergeCell ref="P42:P43"/>
    <mergeCell ref="O42:O43"/>
    <mergeCell ref="N42:N43"/>
    <mergeCell ref="M42:M43"/>
    <mergeCell ref="L42:L43"/>
    <mergeCell ref="K42:K43"/>
    <mergeCell ref="J42:J43"/>
    <mergeCell ref="D42:D43"/>
    <mergeCell ref="K22:K23"/>
    <mergeCell ref="J22:J23"/>
    <mergeCell ref="I22:I23"/>
    <mergeCell ref="H22:H23"/>
    <mergeCell ref="G22:G23"/>
    <mergeCell ref="F22:F23"/>
    <mergeCell ref="A22:A23"/>
    <mergeCell ref="A42:A43"/>
    <mergeCell ref="W6:W7"/>
    <mergeCell ref="P6:P7"/>
    <mergeCell ref="O6:O7"/>
    <mergeCell ref="A6:A7"/>
    <mergeCell ref="V22:V23"/>
    <mergeCell ref="U22:U23"/>
    <mergeCell ref="T22:T23"/>
    <mergeCell ref="S22:S23"/>
    <mergeCell ref="E6:E7"/>
    <mergeCell ref="D6:D7"/>
    <mergeCell ref="C6:C7"/>
    <mergeCell ref="H6:H7"/>
    <mergeCell ref="B6:B7"/>
    <mergeCell ref="G6:G7"/>
    <mergeCell ref="F6:F7"/>
    <mergeCell ref="T6:T7"/>
    <mergeCell ref="S6:S7"/>
    <mergeCell ref="R6:R7"/>
    <mergeCell ref="Q6:Q7"/>
    <mergeCell ref="Z6:Z7"/>
    <mergeCell ref="X22:X23"/>
    <mergeCell ref="W22:W23"/>
    <mergeCell ref="X6:X7"/>
    <mergeCell ref="T42:T43"/>
    <mergeCell ref="S42:S43"/>
    <mergeCell ref="R42:R43"/>
    <mergeCell ref="Q42:Q43"/>
    <mergeCell ref="Z22:Z23"/>
    <mergeCell ref="Y22:Y23"/>
    <mergeCell ref="O22:O23"/>
    <mergeCell ref="AA42:AA43"/>
    <mergeCell ref="R22:R23"/>
    <mergeCell ref="Q22:Q23"/>
    <mergeCell ref="Z42:Z43"/>
    <mergeCell ref="Y42:Y43"/>
    <mergeCell ref="X42:X43"/>
    <mergeCell ref="W42:W43"/>
    <mergeCell ref="V42:V43"/>
    <mergeCell ref="U42:U43"/>
  </mergeCells>
  <conditionalFormatting sqref="AA39:AA40 A68:Z68 A39:Z41 A20:AA20 AC20:IV20 AC39:IV41 AC68:IV68">
    <cfRule type="cellIs" dxfId="5" priority="18" operator="notEqual">
      <formula>0</formula>
    </cfRule>
  </conditionalFormatting>
  <conditionalFormatting sqref="AA41">
    <cfRule type="cellIs" dxfId="4" priority="14" operator="notEqual">
      <formula>0</formula>
    </cfRule>
  </conditionalFormatting>
  <conditionalFormatting sqref="AA68">
    <cfRule type="cellIs" dxfId="3" priority="10" operator="notEqual">
      <formula>0</formula>
    </cfRule>
  </conditionalFormatting>
  <conditionalFormatting sqref="AB39:AB40 AB20">
    <cfRule type="cellIs" dxfId="2" priority="3" operator="notEqual">
      <formula>0</formula>
    </cfRule>
  </conditionalFormatting>
  <conditionalFormatting sqref="AB41">
    <cfRule type="cellIs" dxfId="1" priority="2" operator="notEqual">
      <formula>0</formula>
    </cfRule>
  </conditionalFormatting>
  <conditionalFormatting sqref="AB68">
    <cfRule type="cellIs" dxfId="0" priority="1" operator="notEqual">
      <formula>0</formula>
    </cfRule>
  </conditionalFormatting>
  <pageMargins left="0.7" right="0.7" top="0.75" bottom="0.75" header="0.3" footer="0.3"/>
  <pageSetup scale="34" orientation="landscape" r:id="rId1"/>
  <ignoredErrors>
    <ignoredError sqref="B58:AB58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C03B0B9649E74F87A5643FC9D8CD2C" ma:contentTypeVersion="10" ma:contentTypeDescription="Create a new document." ma:contentTypeScope="" ma:versionID="10b30b0cde4be16a4ca6fd3f900a9150">
  <xsd:schema xmlns:xsd="http://www.w3.org/2001/XMLSchema" xmlns:xs="http://www.w3.org/2001/XMLSchema" xmlns:p="http://schemas.microsoft.com/office/2006/metadata/properties" xmlns:ns3="d2f5bc6c-108c-4625-8272-d7d6b01bc796" targetNamespace="http://schemas.microsoft.com/office/2006/metadata/properties" ma:root="true" ma:fieldsID="931e1f9b3602188aaf9e8dbcf0d1c3b4" ns3:_="">
    <xsd:import namespace="d2f5bc6c-108c-4625-8272-d7d6b01bc79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f5bc6c-108c-4625-8272-d7d6b01bc7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A588F27-8208-4BB9-9F44-E58A000719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C681ED-9109-4569-98CC-FFB1C6AE7D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f5bc6c-108c-4625-8272-d7d6b01bc7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BACD9F-0333-416A-99C5-28C163782FA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Situación Finan Homologado NIIF</vt:lpstr>
      <vt:lpstr>'Situación Finan Homologado NIIF'!Área_de_impresión</vt:lpstr>
    </vt:vector>
  </TitlesOfParts>
  <Company>BANCO DE LA REPUBLICA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pruebaMASHP</dc:creator>
  <cp:lastModifiedBy>Duarte González Yadira Slendy</cp:lastModifiedBy>
  <cp:lastPrinted>2019-03-04T16:10:01Z</cp:lastPrinted>
  <dcterms:created xsi:type="dcterms:W3CDTF">2012-08-23T15:29:05Z</dcterms:created>
  <dcterms:modified xsi:type="dcterms:W3CDTF">2021-03-04T20:44:18Z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0x01010044C03B0B9649E74F87A5643FC9D8CD2C</vt:lpwstr>
  </property>
</Properties>
</file>