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duartgo\OneDrive - Banco de la República\Documents\Yadira Duarte Banrep\Jefatura sección regulacion y analisis\Reportes financieros BANREP\Historico estados financieros Banrep\"/>
    </mc:Choice>
  </mc:AlternateContent>
  <xr:revisionPtr revIDLastSave="0" documentId="13_ncr:1_{4349DD91-DD9D-4E37-A16E-A91589256786}" xr6:coauthVersionLast="45" xr6:coauthVersionMax="45" xr10:uidLastSave="{00000000-0000-0000-0000-000000000000}"/>
  <bookViews>
    <workbookView xWindow="-120" yWindow="-120" windowWidth="20730" windowHeight="11160" tabRatio="771" xr2:uid="{00000000-000D-0000-FFFF-FFFF00000000}"/>
  </bookViews>
  <sheets>
    <sheet name="Situación Finan Homologado NIIF" sheetId="12" r:id="rId1"/>
    <sheet name="Situacion finan NIIF  2020-2014" sheetId="22" state="hidden" r:id="rId2"/>
    <sheet name=" Estado resulta NIIF 2020-2014" sheetId="10" state="hidden" r:id="rId3"/>
    <sheet name="Situacion finan PCGA 2014-1993" sheetId="1" state="hidden" r:id="rId4"/>
    <sheet name=" Estado resulta PCGA 2014-1993" sheetId="2" state="hidden" r:id="rId5"/>
    <sheet name="clave" sheetId="2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trm1">[1]inversionesreservas!$K$2</definedName>
    <definedName name="_Order1" hidden="1">255</definedName>
    <definedName name="_Order2" hidden="1">255</definedName>
    <definedName name="_rin08" localSheetId="2">OFFSET(ACOMTI1,0,MATCH([2]RDTOS!$DV$4,[2]RDTOS!$BI$2:$BV$2,0)-1,ROWS(ACOMTI1),COLUMNS(ACOMTI1))</definedName>
    <definedName name="_rin08" localSheetId="1">OFFSET([0]!ACOMTI1,0,MATCH([2]RDTOS!$DV$4,[2]RDTOS!$BI$2:$BV$2,0)-1,ROWS([0]!ACOMTI1),COLUMNS([0]!ACOMTI1))</definedName>
    <definedName name="_rin08">OFFSET(ACOMTI1,0,MATCH([2]RDTOS!$DV$4,[2]RDTOS!$BI$2:$BV$2,0)-1,ROWS(ACOMTI1),COLUMNS(ACOMTI1))</definedName>
    <definedName name="_Rin1" localSheetId="2">OFFSET(ACOMTC1,0,MATCH([2]RDTOS!$DS$4,[2]RDTOS!$CR$2:$DA$2,0)-1,ROWS(ACOMTC1),COLUMNS(ACOMTC1))</definedName>
    <definedName name="_Rin1" localSheetId="1">OFFSET(ACOMTC1,0,MATCH([2]RDTOS!$DS$4,[2]RDTOS!$CR$2:$DA$2,0)-1,ROWS(ACOMTC1),COLUMNS(ACOMTC1))</definedName>
    <definedName name="_Rin1">OFFSET(ACOMTC1,0,MATCH([2]RDTOS!$DS$4,[2]RDTOS!$CR$2:$DA$2,0)-1,ROWS(ACOMTC1),COLUMNS(ACOMTC1))</definedName>
    <definedName name="_trm1">[1]inversionesreservas!$K$2</definedName>
    <definedName name="A" localSheetId="2">OFFSET(ACOMTC1,0,MATCH([2]RDTOS!$DV$4,[2]RDTOS!$CR$2:$DA$2,0)-1,ROWS(ACOMTC1),COLUMNS(ACOMTC1))</definedName>
    <definedName name="A" localSheetId="1">OFFSET(ACOMTC1,0,MATCH([2]RDTOS!$DV$4,[2]RDTOS!$CR$2:$DA$2,0)-1,ROWS(ACOMTC1),COLUMNS(ACOMTC1))</definedName>
    <definedName name="A">OFFSET(ACOMTC1,0,MATCH([2]RDTOS!$DV$4,[2]RDTOS!$CR$2:$DA$2,0)-1,ROWS(ACOMTC1),COLUMNS(ACOMTC1))</definedName>
    <definedName name="ACOMTC1ACT" localSheetId="2">OFFSET(ACOMTC1,0,MATCH([2]RDTOS!$DV$4,[2]RDTOS!$CR$2:$DA$2,0)-1,ROWS(ACOMTC1),COLUMNS(ACOMTC1))</definedName>
    <definedName name="ACOMTC1ACT" localSheetId="1">OFFSET(ACOMTC1,0,MATCH([2]RDTOS!$DV$4,[2]RDTOS!$CR$2:$DA$2,0)-1,ROWS(ACOMTC1),COLUMNS(ACOMTC1))</definedName>
    <definedName name="ACOMTC1ACT">OFFSET(ACOMTC1,0,MATCH([2]RDTOS!$DV$4,[2]RDTOS!$CR$2:$DA$2,0)-1,ROWS(ACOMTC1),COLUMNS(ACOMTC1))</definedName>
    <definedName name="ACOMTC1ACT2" localSheetId="2">OFFSET(ACOMTC1,0,MATCH([2]RDTOS!$DV$4,[2]RDTOS!$CR$2:$DA$2,0)-1,ROWS(ACOMTC1),COLUMNS(ACOMTC1))</definedName>
    <definedName name="ACOMTC1ACT2" localSheetId="1">OFFSET(ACOMTC1,0,MATCH([2]RDTOS!$DV$4,[2]RDTOS!$CR$2:$DA$2,0)-1,ROWS(ACOMTC1),COLUMNS(ACOMTC1))</definedName>
    <definedName name="ACOMTC1ACT2">OFFSET(ACOMTC1,0,MATCH([2]RDTOS!$DV$4,[2]RDTOS!$CR$2:$DA$2,0)-1,ROWS(ACOMTC1),COLUMNS(ACOMTC1))</definedName>
    <definedName name="ACOMTC1BAR" localSheetId="2">OFFSET(ACOMTC1,0,MATCH([2]RDTOS!$DY$4,[2]RDTOS!$CR$2:$DA$2,0)-1,ROWS(ACOMTC1),COLUMNS(ACOMTC1))</definedName>
    <definedName name="ACOMTC1BAR" localSheetId="1">OFFSET(ACOMTC1,0,MATCH([2]RDTOS!$DY$4,[2]RDTOS!$CR$2:$DA$2,0)-1,ROWS(ACOMTC1),COLUMNS(ACOMTC1))</definedName>
    <definedName name="ACOMTC1BAR">OFFSET(ACOMTC1,0,MATCH([2]RDTOS!$DY$4,[2]RDTOS!$CR$2:$DA$2,0)-1,ROWS(ACOMTC1),COLUMNS(ACOMTC1))</definedName>
    <definedName name="ACOMTC1BAR2" localSheetId="2">OFFSET(ACOMTC1,0,MATCH([2]RDTOS!$DY$4,[2]RDTOS!$CR$2:$DA$2,0)-1,ROWS(ACOMTC1),COLUMNS(ACOMTC1))</definedName>
    <definedName name="ACOMTC1BAR2" localSheetId="1">OFFSET(ACOMTC1,0,MATCH([2]RDTOS!$DY$4,[2]RDTOS!$CR$2:$DA$2,0)-1,ROWS(ACOMTC1),COLUMNS(ACOMTC1))</definedName>
    <definedName name="ACOMTC1BAR2">OFFSET(ACOMTC1,0,MATCH([2]RDTOS!$DY$4,[2]RDTOS!$CR$2:$DA$2,0)-1,ROWS(ACOMTC1),COLUMNS(ACOMTC1))</definedName>
    <definedName name="ACOMTC1CON" localSheetId="2">OFFSET(ACOMTC1,0,MATCH([2]RDTOS!$DW$4,[2]RDTOS!$CR$2:$DA$2,0)-1,ROWS(ACOMTC1),COLUMNS(ACOMTC1))</definedName>
    <definedName name="ACOMTC1CON" localSheetId="1">OFFSET(ACOMTC1,0,MATCH([2]RDTOS!$DW$4,[2]RDTOS!$CR$2:$DA$2,0)-1,ROWS(ACOMTC1),COLUMNS(ACOMTC1))</definedName>
    <definedName name="ACOMTC1CON">OFFSET(ACOMTC1,0,MATCH([2]RDTOS!$DW$4,[2]RDTOS!$CR$2:$DA$2,0)-1,ROWS(ACOMTC1),COLUMNS(ACOMTC1))</definedName>
    <definedName name="ACOMTC1CON2" localSheetId="2">OFFSET(ACOMTC1,0,MATCH([2]RDTOS!$DW$4,[2]RDTOS!$CR$2:$DA$2,0)-1,ROWS(ACOMTC1),COLUMNS(ACOMTC1))</definedName>
    <definedName name="ACOMTC1CON2" localSheetId="1">OFFSET(ACOMTC1,0,MATCH([2]RDTOS!$DW$4,[2]RDTOS!$CR$2:$DA$2,0)-1,ROWS(ACOMTC1),COLUMNS(ACOMTC1))</definedName>
    <definedName name="ACOMTC1CON2">OFFSET(ACOMTC1,0,MATCH([2]RDTOS!$DW$4,[2]RDTOS!$CR$2:$DA$2,0)-1,ROWS(ACOMTC1),COLUMNS(ACOMTC1))</definedName>
    <definedName name="ACOMTC1GOL" localSheetId="2">OFFSET(ACOMTC1,0,MATCH([2]RDTOS!$DZ$4,[2]RDTOS!$CR$2:$DA$2,0)-1,ROWS(ACOMTC1),COLUMNS(ACOMTC1))</definedName>
    <definedName name="ACOMTC1GOL" localSheetId="1">OFFSET(ACOMTC1,0,MATCH([2]RDTOS!$DZ$4,[2]RDTOS!$CR$2:$DA$2,0)-1,ROWS(ACOMTC1),COLUMNS(ACOMTC1))</definedName>
    <definedName name="ACOMTC1GOL">OFFSET(ACOMTC1,0,MATCH([2]RDTOS!$DZ$4,[2]RDTOS!$CR$2:$DA$2,0)-1,ROWS(ACOMTC1),COLUMNS(ACOMTC1))</definedName>
    <definedName name="ACOMTC1GOL2" localSheetId="2">OFFSET(ACOMTC1,0,MATCH([2]RDTOS!$DZ$4,[2]RDTOS!$CR$2:$DA$2,0)-1,ROWS(ACOMTC1),COLUMNS(ACOMTC1))</definedName>
    <definedName name="ACOMTC1GOL2" localSheetId="1">OFFSET(ACOMTC1,0,MATCH([2]RDTOS!$DZ$4,[2]RDTOS!$CR$2:$DA$2,0)-1,ROWS(ACOMTC1),COLUMNS(ACOMTC1))</definedName>
    <definedName name="ACOMTC1GOL2">OFFSET(ACOMTC1,0,MATCH([2]RDTOS!$DZ$4,[2]RDTOS!$CR$2:$DA$2,0)-1,ROWS(ACOMTC1),COLUMNS(ACOMTC1))</definedName>
    <definedName name="ACOMTC1IND" localSheetId="2">OFFSET(ACOMTC1,0,MATCH([2]RDTOS!$DS$4,[2]RDTOS!$CR$2:$DA$2,0)-1,ROWS(ACOMTC1),COLUMNS(ACOMTC1))</definedName>
    <definedName name="ACOMTC1IND" localSheetId="1">OFFSET(ACOMTC1,0,MATCH([2]RDTOS!$DS$4,[2]RDTOS!$CR$2:$DA$2,0)-1,ROWS(ACOMTC1),COLUMNS(ACOMTC1))</definedName>
    <definedName name="ACOMTC1IND">OFFSET(ACOMTC1,0,MATCH([2]RDTOS!$DS$4,[2]RDTOS!$CR$2:$DA$2,0)-1,ROWS(ACOMTC1),COLUMNS(ACOMTC1))</definedName>
    <definedName name="ACOMTC1IND2" localSheetId="2">OFFSET(ACOMTC1,0,MATCH([2]RDTOS!$DS$4,[2]RDTOS!$CR$2:$DA$2,0)-1,ROWS(ACOMTC1),COLUMNS(ACOMTC1))</definedName>
    <definedName name="ACOMTC1IND2" localSheetId="1">OFFSET(ACOMTC1,0,MATCH([2]RDTOS!$DS$4,[2]RDTOS!$CR$2:$DA$2,0)-1,ROWS(ACOMTC1),COLUMNS(ACOMTC1))</definedName>
    <definedName name="ACOMTC1IND2">OFFSET(ACOMTC1,0,MATCH([2]RDTOS!$DS$4,[2]RDTOS!$CR$2:$DA$2,0)-1,ROWS(ACOMTC1),COLUMNS(ACOMTC1))</definedName>
    <definedName name="ACOMTC1JPM" localSheetId="2">OFFSET(ACOMTC1,0,MATCH([2]RDTOS!$DX$4,[2]RDTOS!$CR$2:$DA$2,0)-1,ROWS(ACOMTC1),COLUMNS(ACOMTC1))</definedName>
    <definedName name="ACOMTC1JPM" localSheetId="1">OFFSET(ACOMTC1,0,MATCH([2]RDTOS!$DX$4,[2]RDTOS!$CR$2:$DA$2,0)-1,ROWS(ACOMTC1),COLUMNS(ACOMTC1))</definedName>
    <definedName name="ACOMTC1JPM">OFFSET(ACOMTC1,0,MATCH([2]RDTOS!$DX$4,[2]RDTOS!$CR$2:$DA$2,0)-1,ROWS(ACOMTC1),COLUMNS(ACOMTC1))</definedName>
    <definedName name="ACOMTC1JPM2" localSheetId="2">OFFSET(ACOMTC1,0,MATCH([2]RDTOS!$DX$4,[2]RDTOS!$CR$2:$DA$2,0)-1,ROWS(ACOMTC1),COLUMNS(ACOMTC1))</definedName>
    <definedName name="ACOMTC1JPM2" localSheetId="1">OFFSET(ACOMTC1,0,MATCH([2]RDTOS!$DX$4,[2]RDTOS!$CR$2:$DA$2,0)-1,ROWS(ACOMTC1),COLUMNS(ACOMTC1))</definedName>
    <definedName name="ACOMTC1JPM2">OFFSET(ACOMTC1,0,MATCH([2]RDTOS!$DX$4,[2]RDTOS!$CR$2:$DA$2,0)-1,ROWS(ACOMTC1),COLUMNS(ACOMTC1))</definedName>
    <definedName name="ACOMTC1PAS" localSheetId="2">OFFSET(ACOMTC1,0,MATCH([2]RDTOS!$DU$4,[2]RDTOS!$CR$2:$DA$2,0)-1,ROWS(ACOMTC1),COLUMNS(ACOMTC1))</definedName>
    <definedName name="ACOMTC1PAS" localSheetId="1">OFFSET(ACOMTC1,0,MATCH([2]RDTOS!$DU$4,[2]RDTOS!$CR$2:$DA$2,0)-1,ROWS(ACOMTC1),COLUMNS(ACOMTC1))</definedName>
    <definedName name="ACOMTC1PAS">OFFSET(ACOMTC1,0,MATCH([2]RDTOS!$DU$4,[2]RDTOS!$CR$2:$DA$2,0)-1,ROWS(ACOMTC1),COLUMNS(ACOMTC1))</definedName>
    <definedName name="ACOMTC1PAS2" localSheetId="2">OFFSET(ACOMTC1,0,MATCH([2]RDTOS!$DU$4,[2]RDTOS!$CR$2:$DA$2,0)-1,ROWS(ACOMTC1),COLUMNS(ACOMTC1))</definedName>
    <definedName name="ACOMTC1PAS2" localSheetId="1">OFFSET(ACOMTC1,0,MATCH([2]RDTOS!$DU$4,[2]RDTOS!$CR$2:$DA$2,0)-1,ROWS(ACOMTC1),COLUMNS(ACOMTC1))</definedName>
    <definedName name="ACOMTC1PAS2">OFFSET(ACOMTC1,0,MATCH([2]RDTOS!$DU$4,[2]RDTOS!$CR$2:$DA$2,0)-1,ROWS(ACOMTC1),COLUMNS(ACOMTC1))</definedName>
    <definedName name="ACOMTI1">OFFSET([2]RDTOS!$BI$2,MATCH([2]RDTOS!$DP$4,[2]RDTOS!$BI$2:$BI$130,0)-12,0,12,1)</definedName>
    <definedName name="ACOMTI1ACT" localSheetId="2">OFFSET(ACOMTI1,0,MATCH([2]RDTOS!$DV$4,[2]RDTOS!$BI$2:$BV$2,0)-1,ROWS(ACOMTI1),COLUMNS(ACOMTI1))</definedName>
    <definedName name="ACOMTI1ACT" localSheetId="1">OFFSET([0]!ACOMTI1,0,MATCH([2]RDTOS!$DV$4,[2]RDTOS!$BI$2:$BV$2,0)-1,ROWS([0]!ACOMTI1),COLUMNS([0]!ACOMTI1))</definedName>
    <definedName name="ACOMTI1ACT">OFFSET(ACOMTI1,0,MATCH([2]RDTOS!$DV$4,[2]RDTOS!$BI$2:$BV$2,0)-1,ROWS(ACOMTI1),COLUMNS(ACOMTI1))</definedName>
    <definedName name="ACOMTI1ACT2" localSheetId="2">OFFSET(ACOMTI1,0,MATCH([2]RDTOS!$DV$4,[2]RDTOS!$BI$2:$BV$2,0)-1,ROWS(ACOMTI1),COLUMNS(ACOMTI1))</definedName>
    <definedName name="ACOMTI1ACT2" localSheetId="1">OFFSET([0]!ACOMTI1,0,MATCH([2]RDTOS!$DV$4,[2]RDTOS!$BI$2:$BV$2,0)-1,ROWS([0]!ACOMTI1),COLUMNS([0]!ACOMTI1))</definedName>
    <definedName name="ACOMTI1ACT2">OFFSET(ACOMTI1,0,MATCH([2]RDTOS!$DV$4,[2]RDTOS!$BI$2:$BV$2,0)-1,ROWS(ACOMTI1),COLUMNS(ACOMTI1))</definedName>
    <definedName name="ACOMTI1BAR" localSheetId="2">OFFSET(ACOMTI1,0,MATCH([2]RDTOS!$DY$4,[2]RDTOS!$BI$2:$BV$2,0)-1,ROWS(ACOMTI1),COLUMNS(ACOMTI1))</definedName>
    <definedName name="ACOMTI1BAR" localSheetId="1">OFFSET([0]!ACOMTI1,0,MATCH([2]RDTOS!$DY$4,[2]RDTOS!$BI$2:$BV$2,0)-1,ROWS([0]!ACOMTI1),COLUMNS([0]!ACOMTI1))</definedName>
    <definedName name="ACOMTI1BAR">OFFSET(ACOMTI1,0,MATCH([2]RDTOS!$DY$4,[2]RDTOS!$BI$2:$BV$2,0)-1,ROWS(ACOMTI1),COLUMNS(ACOMTI1))</definedName>
    <definedName name="ACOMTI1BAR2" localSheetId="2">OFFSET(ACOMTI1,0,MATCH([2]RDTOS!$DY$4,[2]RDTOS!$BI$2:$BV$2,0)-1,ROWS(ACOMTI1),COLUMNS(ACOMTI1))</definedName>
    <definedName name="ACOMTI1BAR2" localSheetId="1">OFFSET([0]!ACOMTI1,0,MATCH([2]RDTOS!$DY$4,[2]RDTOS!$BI$2:$BV$2,0)-1,ROWS([0]!ACOMTI1),COLUMNS([0]!ACOMTI1))</definedName>
    <definedName name="ACOMTI1BAR2">OFFSET(ACOMTI1,0,MATCH([2]RDTOS!$DY$4,[2]RDTOS!$BI$2:$BV$2,0)-1,ROWS(ACOMTI1),COLUMNS(ACOMTI1))</definedName>
    <definedName name="ACOMTI1CON" localSheetId="2">OFFSET(ACOMTI1,0,MATCH([2]RDTOS!$DW$4,[2]RDTOS!$BI$2:$BV$2,0)-1,ROWS(ACOMTI1),COLUMNS(ACOMTI1))</definedName>
    <definedName name="ACOMTI1CON" localSheetId="1">OFFSET([0]!ACOMTI1,0,MATCH([2]RDTOS!$DW$4,[2]RDTOS!$BI$2:$BV$2,0)-1,ROWS([0]!ACOMTI1),COLUMNS([0]!ACOMTI1))</definedName>
    <definedName name="ACOMTI1CON">OFFSET(ACOMTI1,0,MATCH([2]RDTOS!$DW$4,[2]RDTOS!$BI$2:$BV$2,0)-1,ROWS(ACOMTI1),COLUMNS(ACOMTI1))</definedName>
    <definedName name="ACOMTI1CON2" localSheetId="2">OFFSET(ACOMTI1,0,MATCH([2]RDTOS!$DW$4,[2]RDTOS!$BI$2:$BV$2,0)-1,ROWS(ACOMTI1),COLUMNS(ACOMTI1))</definedName>
    <definedName name="ACOMTI1CON2" localSheetId="1">OFFSET([0]!ACOMTI1,0,MATCH([2]RDTOS!$DW$4,[2]RDTOS!$BI$2:$BV$2,0)-1,ROWS([0]!ACOMTI1),COLUMNS([0]!ACOMTI1))</definedName>
    <definedName name="ACOMTI1CON2">OFFSET(ACOMTI1,0,MATCH([2]RDTOS!$DW$4,[2]RDTOS!$BI$2:$BV$2,0)-1,ROWS(ACOMTI1),COLUMNS(ACOMTI1))</definedName>
    <definedName name="ACOMTI1GOL" localSheetId="2">OFFSET(ACOMTI1,0,MATCH([2]RDTOS!$DZ$4,[2]RDTOS!$BI$2:$BV$2,0)-1,ROWS(ACOMTI1),COLUMNS(ACOMTI1))</definedName>
    <definedName name="ACOMTI1GOL" localSheetId="1">OFFSET([0]!ACOMTI1,0,MATCH([2]RDTOS!$DZ$4,[2]RDTOS!$BI$2:$BV$2,0)-1,ROWS([0]!ACOMTI1),COLUMNS([0]!ACOMTI1))</definedName>
    <definedName name="ACOMTI1GOL">OFFSET(ACOMTI1,0,MATCH([2]RDTOS!$DZ$4,[2]RDTOS!$BI$2:$BV$2,0)-1,ROWS(ACOMTI1),COLUMNS(ACOMTI1))</definedName>
    <definedName name="ACOMTI1GOL2" localSheetId="2">OFFSET(ACOMTI1,0,MATCH([2]RDTOS!$DZ$4,[2]RDTOS!$BI$2:$BV$2,0)-1,ROWS(ACOMTI1),COLUMNS(ACOMTI1))</definedName>
    <definedName name="ACOMTI1GOL2" localSheetId="1">OFFSET([0]!ACOMTI1,0,MATCH([2]RDTOS!$DZ$4,[2]RDTOS!$BI$2:$BV$2,0)-1,ROWS([0]!ACOMTI1),COLUMNS([0]!ACOMTI1))</definedName>
    <definedName name="ACOMTI1GOL2">OFFSET(ACOMTI1,0,MATCH([2]RDTOS!$DZ$4,[2]RDTOS!$BI$2:$BV$2,0)-1,ROWS(ACOMTI1),COLUMNS(ACOMTI1))</definedName>
    <definedName name="ACOMTI1IND" localSheetId="2">OFFSET(ACOMTI1,0,MATCH([2]RDTOS!$DS$4,[2]RDTOS!$BI$2:$BV$2,0)-1,ROWS(ACOMTI1),COLUMNS(ACOMTI1))</definedName>
    <definedName name="ACOMTI1IND" localSheetId="1">OFFSET([0]!ACOMTI1,0,MATCH([2]RDTOS!$DS$4,[2]RDTOS!$BI$2:$BV$2,0)-1,ROWS([0]!ACOMTI1),COLUMNS([0]!ACOMTI1))</definedName>
    <definedName name="ACOMTI1IND">OFFSET(ACOMTI1,0,MATCH([2]RDTOS!$DS$4,[2]RDTOS!$BI$2:$BV$2,0)-1,ROWS(ACOMTI1),COLUMNS(ACOMTI1))</definedName>
    <definedName name="ACOMTI1IND2" localSheetId="2">OFFSET(ACOMTI1,0,MATCH([2]RDTOS!$DS$4,[2]RDTOS!$BI$2:$BV$2,0)-1,ROWS(ACOMTI1),COLUMNS(ACOMTI1))</definedName>
    <definedName name="ACOMTI1IND2" localSheetId="1">OFFSET([0]!ACOMTI1,0,MATCH([2]RDTOS!$DS$4,[2]RDTOS!$BI$2:$BV$2,0)-1,ROWS([0]!ACOMTI1),COLUMNS([0]!ACOMTI1))</definedName>
    <definedName name="ACOMTI1IND2">OFFSET(ACOMTI1,0,MATCH([2]RDTOS!$DS$4,[2]RDTOS!$BI$2:$BV$2,0)-1,ROWS(ACOMTI1),COLUMNS(ACOMTI1))</definedName>
    <definedName name="ACOMTI1JPM" localSheetId="2">OFFSET(ACOMTI1,0,MATCH([2]RDTOS!$DX$4,[2]RDTOS!$BI$2:$BV$2,0)-1,ROWS(ACOMTI1),COLUMNS(ACOMTI1))</definedName>
    <definedName name="ACOMTI1JPM" localSheetId="1">OFFSET([0]!ACOMTI1,0,MATCH([2]RDTOS!$DX$4,[2]RDTOS!$BI$2:$BV$2,0)-1,ROWS([0]!ACOMTI1),COLUMNS([0]!ACOMTI1))</definedName>
    <definedName name="ACOMTI1JPM">OFFSET(ACOMTI1,0,MATCH([2]RDTOS!$DX$4,[2]RDTOS!$BI$2:$BV$2,0)-1,ROWS(ACOMTI1),COLUMNS(ACOMTI1))</definedName>
    <definedName name="ACOMTI1JPM2" localSheetId="2">OFFSET(ACOMTI1,0,MATCH([2]RDTOS!$DX$4,[2]RDTOS!$BI$2:$BV$2,0)-1,ROWS(ACOMTI1),COLUMNS(ACOMTI1))</definedName>
    <definedName name="ACOMTI1JPM2" localSheetId="1">OFFSET([0]!ACOMTI1,0,MATCH([2]RDTOS!$DX$4,[2]RDTOS!$BI$2:$BV$2,0)-1,ROWS([0]!ACOMTI1),COLUMNS([0]!ACOMTI1))</definedName>
    <definedName name="ACOMTI1JPM2">OFFSET(ACOMTI1,0,MATCH([2]RDTOS!$DX$4,[2]RDTOS!$BI$2:$BV$2,0)-1,ROWS(ACOMTI1),COLUMNS(ACOMTI1))</definedName>
    <definedName name="ACOMTI1PAS" localSheetId="2">OFFSET(ACOMTI1,0,MATCH([2]RDTOS!$DU$4,[2]RDTOS!$BI$2:$BV$2,0)-1,ROWS(ACOMTI1),COLUMNS(ACOMTI1))</definedName>
    <definedName name="ACOMTI1PAS" localSheetId="1">OFFSET([0]!ACOMTI1,0,MATCH([2]RDTOS!$DU$4,[2]RDTOS!$BI$2:$BV$2,0)-1,ROWS([0]!ACOMTI1),COLUMNS([0]!ACOMTI1))</definedName>
    <definedName name="ACOMTI1PAS">OFFSET(ACOMTI1,0,MATCH([2]RDTOS!$DU$4,[2]RDTOS!$BI$2:$BV$2,0)-1,ROWS(ACOMTI1),COLUMNS(ACOMTI1))</definedName>
    <definedName name="ACOMTI1PAS2" localSheetId="2">OFFSET(ACOMTI1,0,MATCH([2]RDTOS!$DU$4,[2]RDTOS!$BI$2:$BV$2,0)-1,ROWS(ACOMTI1),COLUMNS(ACOMTI1))</definedName>
    <definedName name="ACOMTI1PAS2" localSheetId="1">OFFSET([0]!ACOMTI1,0,MATCH([2]RDTOS!$DU$4,[2]RDTOS!$BI$2:$BV$2,0)-1,ROWS([0]!ACOMTI1),COLUMNS([0]!ACOMTI1))</definedName>
    <definedName name="ACOMTI1PAS2">OFFSET(ACOMTI1,0,MATCH([2]RDTOS!$DU$4,[2]RDTOS!$BI$2:$BV$2,0)-1,ROWS(ACOMTI1),COLUMNS(ACOMTI1))</definedName>
    <definedName name="ACOMTOT">OFFSET([2]RDTOS!$A$2,MATCH([2]RDTOS!$DP$4,[2]RDTOS!$A$2:$A$130,0)-12,0,12,1)</definedName>
    <definedName name="ACOMTOT1">OFFSET([2]RDTOS!$Q$2,MATCH([2]RDTOS!$DP$4,[2]RDTOS!$Q$2:$Q$130,0)-12,0,12,1)</definedName>
    <definedName name="ACOMTOT1ACT" localSheetId="2">OFFSET(ACOMTOT1,0,MATCH([2]RDTOS!$DV$4,[2]RDTOS!$Q$2:$AD$2,0)-1,ROWS(ACOMTOT1),COLUMNS(ACOMTOT1))</definedName>
    <definedName name="ACOMTOT1ACT" localSheetId="1">OFFSET([0]!ACOMTOT1,0,MATCH([2]RDTOS!$DV$4,[2]RDTOS!$Q$2:$AD$2,0)-1,ROWS([0]!ACOMTOT1),COLUMNS([0]!ACOMTOT1))</definedName>
    <definedName name="ACOMTOT1ACT">OFFSET(ACOMTOT1,0,MATCH([2]RDTOS!$DV$4,[2]RDTOS!$Q$2:$AD$2,0)-1,ROWS(ACOMTOT1),COLUMNS(ACOMTOT1))</definedName>
    <definedName name="ACOMTOT1ACT2" localSheetId="2">OFFSET(ACOMTOT1,0,MATCH([2]RDTOS!$DV$4,[2]RDTOS!$Q$2:$AD$2,0)-1,ROWS(ACOMTOT1),COLUMNS(ACOMTOT1))</definedName>
    <definedName name="ACOMTOT1ACT2" localSheetId="1">OFFSET([0]!ACOMTOT1,0,MATCH([2]RDTOS!$DV$4,[2]RDTOS!$Q$2:$AD$2,0)-1,ROWS([0]!ACOMTOT1),COLUMNS([0]!ACOMTOT1))</definedName>
    <definedName name="ACOMTOT1ACT2">OFFSET(ACOMTOT1,0,MATCH([2]RDTOS!$DV$4,[2]RDTOS!$Q$2:$AD$2,0)-1,ROWS(ACOMTOT1),COLUMNS(ACOMTOT1))</definedName>
    <definedName name="ACOMTOT1BAR" localSheetId="2">OFFSET(ACOMTOT1,0,MATCH([2]RDTOS!$DY$4,[2]RDTOS!$Q$2:$AD$2,0)-1,ROWS(ACOMTOT1),COLUMNS(ACOMTOT1))</definedName>
    <definedName name="ACOMTOT1BAR" localSheetId="1">OFFSET([0]!ACOMTOT1,0,MATCH([2]RDTOS!$DY$4,[2]RDTOS!$Q$2:$AD$2,0)-1,ROWS([0]!ACOMTOT1),COLUMNS([0]!ACOMTOT1))</definedName>
    <definedName name="ACOMTOT1BAR">OFFSET(ACOMTOT1,0,MATCH([2]RDTOS!$DY$4,[2]RDTOS!$Q$2:$AD$2,0)-1,ROWS(ACOMTOT1),COLUMNS(ACOMTOT1))</definedName>
    <definedName name="ACOMTOT1BAR2" localSheetId="2">OFFSET(ACOMTOT1,0,MATCH([2]RDTOS!$DY$4,[2]RDTOS!$Q$2:$AD$2,0)-1,ROWS(ACOMTOT1),COLUMNS(ACOMTOT1))</definedName>
    <definedName name="ACOMTOT1BAR2" localSheetId="1">OFFSET([0]!ACOMTOT1,0,MATCH([2]RDTOS!$DY$4,[2]RDTOS!$Q$2:$AD$2,0)-1,ROWS([0]!ACOMTOT1),COLUMNS([0]!ACOMTOT1))</definedName>
    <definedName name="ACOMTOT1BAR2">OFFSET(ACOMTOT1,0,MATCH([2]RDTOS!$DY$4,[2]RDTOS!$Q$2:$AD$2,0)-1,ROWS(ACOMTOT1),COLUMNS(ACOMTOT1))</definedName>
    <definedName name="ACOMTOT1CON" localSheetId="2">OFFSET(ACOMTOT1,0,MATCH([2]RDTOS!$DW$4,[2]RDTOS!$Q$2:$AD$2,0)-1,ROWS(ACOMTOT1),COLUMNS(ACOMTOT1))</definedName>
    <definedName name="ACOMTOT1CON" localSheetId="1">OFFSET([0]!ACOMTOT1,0,MATCH([2]RDTOS!$DW$4,[2]RDTOS!$Q$2:$AD$2,0)-1,ROWS([0]!ACOMTOT1),COLUMNS([0]!ACOMTOT1))</definedName>
    <definedName name="ACOMTOT1CON">OFFSET(ACOMTOT1,0,MATCH([2]RDTOS!$DW$4,[2]RDTOS!$Q$2:$AD$2,0)-1,ROWS(ACOMTOT1),COLUMNS(ACOMTOT1))</definedName>
    <definedName name="ACOMTOT1CON2" localSheetId="2">OFFSET(ACOMTOT1,0,MATCH([2]RDTOS!$DW$4,[2]RDTOS!$Q$2:$AD$2,0)-1,ROWS(ACOMTOT1),COLUMNS(ACOMTOT1))</definedName>
    <definedName name="ACOMTOT1CON2" localSheetId="1">OFFSET([0]!ACOMTOT1,0,MATCH([2]RDTOS!$DW$4,[2]RDTOS!$Q$2:$AD$2,0)-1,ROWS([0]!ACOMTOT1),COLUMNS([0]!ACOMTOT1))</definedName>
    <definedName name="ACOMTOT1CON2">OFFSET(ACOMTOT1,0,MATCH([2]RDTOS!$DW$4,[2]RDTOS!$Q$2:$AD$2,0)-1,ROWS(ACOMTOT1),COLUMNS(ACOMTOT1))</definedName>
    <definedName name="ACOMTOT1GO" localSheetId="2">OFFSET(ACOMTOT1,0,MATCH([2]RDTOS!$DZ$4,[2]RDTOS!$Q$2:$AD$2,0)-1,ROWS(ACOMTOT1),COLUMNS(ACOMTOT1))</definedName>
    <definedName name="ACOMTOT1GO" localSheetId="1">OFFSET([0]!ACOMTOT1,0,MATCH([2]RDTOS!$DZ$4,[2]RDTOS!$Q$2:$AD$2,0)-1,ROWS([0]!ACOMTOT1),COLUMNS([0]!ACOMTOT1))</definedName>
    <definedName name="ACOMTOT1GO">OFFSET(ACOMTOT1,0,MATCH([2]RDTOS!$DZ$4,[2]RDTOS!$Q$2:$AD$2,0)-1,ROWS(ACOMTOT1),COLUMNS(ACOMTOT1))</definedName>
    <definedName name="ACOMTOT1GOL" localSheetId="2">OFFSET(ACOMTOT1,0,MATCH([2]RDTOS!$DZ$4,[2]RDTOS!$Q$2:$AD$2,0)-1,ROWS(ACOMTOT1),COLUMNS(ACOMTOT1))</definedName>
    <definedName name="ACOMTOT1GOL" localSheetId="1">OFFSET([0]!ACOMTOT1,0,MATCH([2]RDTOS!$DZ$4,[2]RDTOS!$Q$2:$AD$2,0)-1,ROWS([0]!ACOMTOT1),COLUMNS([0]!ACOMTOT1))</definedName>
    <definedName name="ACOMTOT1GOL">OFFSET(ACOMTOT1,0,MATCH([2]RDTOS!$DZ$4,[2]RDTOS!$Q$2:$AD$2,0)-1,ROWS(ACOMTOT1),COLUMNS(ACOMTOT1))</definedName>
    <definedName name="ACOMTOT1GOL2" localSheetId="2">OFFSET(ACOMTOT1,0,MATCH([2]RDTOS!$DZ$4,[2]RDTOS!$Q$2:$AD$2,0)-1,ROWS(ACOMTOT1),COLUMNS(ACOMTOT1))</definedName>
    <definedName name="ACOMTOT1GOL2" localSheetId="1">OFFSET([0]!ACOMTOT1,0,MATCH([2]RDTOS!$DZ$4,[2]RDTOS!$Q$2:$AD$2,0)-1,ROWS([0]!ACOMTOT1),COLUMNS([0]!ACOMTOT1))</definedName>
    <definedName name="ACOMTOT1GOL2">OFFSET(ACOMTOT1,0,MATCH([2]RDTOS!$DZ$4,[2]RDTOS!$Q$2:$AD$2,0)-1,ROWS(ACOMTOT1),COLUMNS(ACOMTOT1))</definedName>
    <definedName name="ACOMTOT1IND" localSheetId="2">OFFSET(ACOMTOT1,0,MATCH([2]RDTOS!$DS$4,[2]RDTOS!$Q$2:$AD$2,0)-1,ROWS(ACOMTOT1),COLUMNS(ACOMTOT1))</definedName>
    <definedName name="ACOMTOT1IND" localSheetId="1">OFFSET([0]!ACOMTOT1,0,MATCH([2]RDTOS!$DS$4,[2]RDTOS!$Q$2:$AD$2,0)-1,ROWS([0]!ACOMTOT1),COLUMNS([0]!ACOMTOT1))</definedName>
    <definedName name="ACOMTOT1IND">OFFSET(ACOMTOT1,0,MATCH([2]RDTOS!$DS$4,[2]RDTOS!$Q$2:$AD$2,0)-1,ROWS(ACOMTOT1),COLUMNS(ACOMTOT1))</definedName>
    <definedName name="ACOMTOT1IND2" localSheetId="2">OFFSET(ACOMTOT1,0,MATCH([2]RDTOS!$DS$4,[2]RDTOS!$Q$2:$AD$2,0)-1,ROWS(ACOMTOT1),COLUMNS(ACOMTOT1))</definedName>
    <definedName name="ACOMTOT1IND2" localSheetId="1">OFFSET([0]!ACOMTOT1,0,MATCH([2]RDTOS!$DS$4,[2]RDTOS!$Q$2:$AD$2,0)-1,ROWS([0]!ACOMTOT1),COLUMNS([0]!ACOMTOT1))</definedName>
    <definedName name="ACOMTOT1IND2">OFFSET(ACOMTOT1,0,MATCH([2]RDTOS!$DS$4,[2]RDTOS!$Q$2:$AD$2,0)-1,ROWS(ACOMTOT1),COLUMNS(ACOMTOT1))</definedName>
    <definedName name="ACOMTOT1INDICEPASIVO" localSheetId="2">OFFSET(ACOMTOT1,0,MATCH([2]RDTOS!$DT$4,[2]RDTOS!$Q$2:$AE$2,0)-1,ROWS(ACOMTOT1),COLUMNS(ACOMTOT1))</definedName>
    <definedName name="ACOMTOT1INDICEPASIVO" localSheetId="1">OFFSET([0]!ACOMTOT1,0,MATCH([2]RDTOS!$DT$4,[2]RDTOS!$Q$2:$AE$2,0)-1,ROWS([0]!ACOMTOT1),COLUMNS([0]!ACOMTOT1))</definedName>
    <definedName name="ACOMTOT1INDICEPASIVO">OFFSET(ACOMTOT1,0,MATCH([2]RDTOS!$DT$4,[2]RDTOS!$Q$2:$AE$2,0)-1,ROWS(ACOMTOT1),COLUMNS(ACOMTOT1))</definedName>
    <definedName name="ACOMTOT1JPM" localSheetId="2">OFFSET(ACOMTOT1,0,MATCH([2]RDTOS!$DX$4,[2]RDTOS!$Q$2:$AD$2,0)-1,ROWS(ACOMTOT1),COLUMNS(ACOMTOT1))</definedName>
    <definedName name="ACOMTOT1JPM" localSheetId="1">OFFSET([0]!ACOMTOT1,0,MATCH([2]RDTOS!$DX$4,[2]RDTOS!$Q$2:$AD$2,0)-1,ROWS([0]!ACOMTOT1),COLUMNS([0]!ACOMTOT1))</definedName>
    <definedName name="ACOMTOT1JPM">OFFSET(ACOMTOT1,0,MATCH([2]RDTOS!$DX$4,[2]RDTOS!$Q$2:$AD$2,0)-1,ROWS(ACOMTOT1),COLUMNS(ACOMTOT1))</definedName>
    <definedName name="ACOMTOT1JPM2" localSheetId="2">OFFSET(ACOMTOT1,0,MATCH([2]RDTOS!$DX$4,[2]RDTOS!$Q$2:$AD$2,0)-1,ROWS(ACOMTOT1),COLUMNS(ACOMTOT1))</definedName>
    <definedName name="ACOMTOT1JPM2" localSheetId="1">OFFSET([0]!ACOMTOT1,0,MATCH([2]RDTOS!$DX$4,[2]RDTOS!$Q$2:$AD$2,0)-1,ROWS([0]!ACOMTOT1),COLUMNS([0]!ACOMTOT1))</definedName>
    <definedName name="ACOMTOT1JPM2">OFFSET(ACOMTOT1,0,MATCH([2]RDTOS!$DX$4,[2]RDTOS!$Q$2:$AD$2,0)-1,ROWS(ACOMTOT1),COLUMNS(ACOMTOT1))</definedName>
    <definedName name="ACOMTOT1PAS" localSheetId="2">OFFSET(ACOMTOT1,0,MATCH([2]RDTOS!$DU$4,[2]RDTOS!$Q$2:$AD$2,0)-1,ROWS(ACOMTOT1),COLUMNS(ACOMTOT1))</definedName>
    <definedName name="ACOMTOT1PAS" localSheetId="1">OFFSET([0]!ACOMTOT1,0,MATCH([2]RDTOS!$DU$4,[2]RDTOS!$Q$2:$AD$2,0)-1,ROWS([0]!ACOMTOT1),COLUMNS([0]!ACOMTOT1))</definedName>
    <definedName name="ACOMTOT1PAS">OFFSET(ACOMTOT1,0,MATCH([2]RDTOS!$DU$4,[2]RDTOS!$Q$2:$AD$2,0)-1,ROWS(ACOMTOT1),COLUMNS(ACOMTOT1))</definedName>
    <definedName name="ACOMTOT1PAS2" localSheetId="2">OFFSET(ACOMTOT1,0,MATCH([2]RDTOS!$DU$4,[2]RDTOS!$Q$2:$AD$2,0)-1,ROWS(ACOMTOT1),COLUMNS(ACOMTOT1))</definedName>
    <definedName name="ACOMTOT1PAS2" localSheetId="1">OFFSET([0]!ACOMTOT1,0,MATCH([2]RDTOS!$DU$4,[2]RDTOS!$Q$2:$AD$2,0)-1,ROWS([0]!ACOMTOT1),COLUMNS([0]!ACOMTOT1))</definedName>
    <definedName name="ACOMTOT1PAS2">OFFSET(ACOMTOT1,0,MATCH([2]RDTOS!$DU$4,[2]RDTOS!$Q$2:$AD$2,0)-1,ROWS(ACOMTOT1),COLUMNS(ACOMTOT1))</definedName>
    <definedName name="ACORTOR">OFFSET([2]RDTOS!$A$2,MATCH([2]RDTOS!$DP$4,[2]RDTOS!$A$2:$A$130,0)-MONTH([2]RDTOS!$DP$4),0,MONTH([2]RDTOS!$DP$4),1)</definedName>
    <definedName name="Acum_codigo">[3]Axo_Ejec!$A$292:$A$315</definedName>
    <definedName name="adopcion" localSheetId="2">OFFSET(ACOMTC1,0,MATCH([2]RDTOS!$DS$4,[2]RDTOS!$CR$2:$DA$2,0)-1,ROWS(ACOMTC1),COLUMNS(ACOMTC1))</definedName>
    <definedName name="adopcion" localSheetId="1">OFFSET(ACOMTC1,0,MATCH([2]RDTOS!$DS$4,[2]RDTOS!$CR$2:$DA$2,0)-1,ROWS(ACOMTC1),COLUMNS(ACOMTC1))</definedName>
    <definedName name="adopcion">OFFSET(ACOMTC1,0,MATCH([2]RDTOS!$DS$4,[2]RDTOS!$CR$2:$DA$2,0)-1,ROWS(ACOMTC1),COLUMNS(ACOMTC1))</definedName>
    <definedName name="Amortizacion">[4]Hoja1!$A$15:$A$18</definedName>
    <definedName name="AÑOANT">OFFSET([2]RDTOS!$A$2,MATCH([2]RDTOS!$DP$4,[2]RDTOS!$A$2:$A$130,0)-24,0,12,1)</definedName>
    <definedName name="AÑOANT2">OFFSET([2]RDTOS!$A$2,MATCH([2]RDTOS!$DP$4,[2]RDTOS!$A$2:$A$130,0)-36,0,12,1)</definedName>
    <definedName name="AÑOS">OFFSET('[2]MES ACTUAL'!$AG$3,0,0,COUNTA('[2]MES ACTUAL'!$AG$3:$AG$23),1)</definedName>
    <definedName name="_xlnm.Print_Area" localSheetId="2">' Estado resulta NIIF 2020-2014'!$A$3:$Z$67</definedName>
    <definedName name="_xlnm.Print_Area" localSheetId="4">' Estado resulta PCGA 2014-1993'!$A$1:$G$74</definedName>
    <definedName name="_xlnm.Print_Area" localSheetId="0">'Situación Finan Homologado NIIF'!$A$1:$AA$69</definedName>
    <definedName name="_xlnm.Print_Area" localSheetId="1">'Situacion finan NIIF  2020-2014'!$A$1:$I$47</definedName>
    <definedName name="_xlnm.Print_Area">#REF!</definedName>
    <definedName name="CASA">OFFSET([2]TCAMBIO!$G$12,0,0,COUNTA([2]TCAMBIO!$G$12:$G$50),1)</definedName>
    <definedName name="Clasificación">'[5]Cédula Analitica'!$S$1:$S$5</definedName>
    <definedName name="consecutivo">[6]Anexo!$B$14:$B$82</definedName>
    <definedName name="CPI">'[7]SPBC 2009'!$E$2</definedName>
    <definedName name="CUATRO" localSheetId="1">#REF!</definedName>
    <definedName name="CUATRO">#REF!</definedName>
    <definedName name="DOS" localSheetId="1">#REF!</definedName>
    <definedName name="DOS">#REF!</definedName>
    <definedName name="eje_acum">[3]Axo_Ejec!$AU$292:$AU$315</definedName>
    <definedName name="EUR">'[7]SPBC 2009'!$E$4</definedName>
    <definedName name="FESTIVOS">OFFSET([2]INFORMACION!$A$2,0,0,COUNT([2]INFORMACION!$A$2:$A$34),1)</definedName>
    <definedName name="g" localSheetId="2">OFFSET(ACOMTOT1,0,MATCH([2]RDTOS!$DY$4,[2]RDTOS!$Q$2:$AD$2,0)-1,ROWS(ACOMTOT1),COLUMNS(ACOMTOT1))</definedName>
    <definedName name="g" localSheetId="1">OFFSET([0]!ACOMTOT1,0,MATCH([2]RDTOS!$DY$4,[2]RDTOS!$Q$2:$AD$2,0)-1,ROWS([0]!ACOMTOT1),COLUMNS([0]!ACOMTOT1))</definedName>
    <definedName name="g">OFFSET(ACOMTOT1,0,MATCH([2]RDTOS!$DY$4,[2]RDTOS!$Q$2:$AD$2,0)-1,ROWS(ACOMTOT1),COLUMNS(ACOMTOT1))</definedName>
    <definedName name="gmm" localSheetId="2">OFFSET(ACOMTC1,0,MATCH([2]RDTOS!$DS$4,[2]RDTOS!$CR$2:$DA$2,0)-1,ROWS(ACOMTC1),COLUMNS(ACOMTC1))</definedName>
    <definedName name="gmm" localSheetId="1">OFFSET(ACOMTC1,0,MATCH([2]RDTOS!$DS$4,[2]RDTOS!$CR$2:$DA$2,0)-1,ROWS(ACOMTC1),COLUMNS(ACOMTC1))</definedName>
    <definedName name="gmm">OFFSET(ACOMTC1,0,MATCH([2]RDTOS!$DS$4,[2]RDTOS!$CR$2:$DA$2,0)-1,ROWS(ACOMTC1),COLUMNS(ACOMTC1))</definedName>
    <definedName name="Goldman">[8]Goldman!$A$5:$J$537</definedName>
    <definedName name="_xlnm.Recorder" localSheetId="1">#REF!</definedName>
    <definedName name="_xlnm.Recorder">#REF!</definedName>
    <definedName name="HMejoramiento">'[7]SPBC 2009'!$I$1</definedName>
    <definedName name="HPruebas">'[7]SPBC 2009'!$I$2</definedName>
    <definedName name="HSoftManagement">'[7]SPBC 2009'!$I$3</definedName>
    <definedName name="INF">'[7]SPBC 2009'!$E$1</definedName>
    <definedName name="inicio02">[6]Anexo!$U$14:$U$82</definedName>
    <definedName name="Isuel">[7]Supuestos!$D$16</definedName>
    <definedName name="LCategoria">[9]Categorías!$A$4:$A$9</definedName>
    <definedName name="LExpectativaUso">[9]Categorías!$A$13:$A$14</definedName>
    <definedName name="LO" localSheetId="2">OFFSET(ACOMTC1,0,MATCH([2]RDTOS!$DV$4,[2]RDTOS!$CR$2:$DA$2,0)-1,ROWS(ACOMTC1),COLUMNS(ACOMTC1))</definedName>
    <definedName name="LO" localSheetId="1">OFFSET(ACOMTC1,0,MATCH([2]RDTOS!$DV$4,[2]RDTOS!$CR$2:$DA$2,0)-1,ROWS(ACOMTC1),COLUMNS(ACOMTC1))</definedName>
    <definedName name="LO">OFFSET(ACOMTC1,0,MATCH([2]RDTOS!$DV$4,[2]RDTOS!$CR$2:$DA$2,0)-1,ROWS(ACOMTC1),COLUMNS(ACOMTC1))</definedName>
    <definedName name="LOKIO" localSheetId="2">OFFSET(ACOMTI1,0,MATCH([2]RDTOS!$DX$4,[2]RDTOS!$BI$2:$BV$2,0)-1,ROWS(ACOMTI1),COLUMNS(ACOMTI1))</definedName>
    <definedName name="LOKIO" localSheetId="1">OFFSET([0]!ACOMTI1,0,MATCH([2]RDTOS!$DX$4,[2]RDTOS!$BI$2:$BV$2,0)-1,ROWS([0]!ACOMTI1),COLUMNS([0]!ACOMTI1))</definedName>
    <definedName name="LOKIO">OFFSET(ACOMTI1,0,MATCH([2]RDTOS!$DX$4,[2]RDTOS!$BI$2:$BV$2,0)-1,ROWS(ACOMTI1),COLUMNS(ACOMTI1))</definedName>
    <definedName name="Meta">[7]Supuestos!$D$6</definedName>
    <definedName name="nnn" localSheetId="2">OFFSET(ACOMTC1,0,MATCH([2]RDTOS!$DS$4,[2]RDTOS!$CR$2:$DA$2,0)-1,ROWS(ACOMTC1),COLUMNS(ACOMTC1))</definedName>
    <definedName name="nnn" localSheetId="1">OFFSET(ACOMTC1,0,MATCH([2]RDTOS!$DS$4,[2]RDTOS!$CR$2:$DA$2,0)-1,ROWS(ACOMTC1),COLUMNS(ACOMTC1))</definedName>
    <definedName name="nnn">OFFSET(ACOMTC1,0,MATCH([2]RDTOS!$DS$4,[2]RDTOS!$CR$2:$DA$2,0)-1,ROWS(ACOMTC1),COLUMNS(ACOMTC1))</definedName>
    <definedName name="Opics">[8]opicsCifiCofi!$A$5:$M$535</definedName>
    <definedName name="pesos">[10]Definitivo!$A$32</definedName>
    <definedName name="Principal" localSheetId="1">#REF!</definedName>
    <definedName name="Principal">#REF!</definedName>
    <definedName name="Principal1" localSheetId="1">#REF!</definedName>
    <definedName name="Principal1">#REF!</definedName>
    <definedName name="Principal3" localSheetId="1">#REF!</definedName>
    <definedName name="Principal3">#REF!</definedName>
    <definedName name="RANGCREUR">OFFSET([2]CURVA!$A$1,MATCH(CONCATENATE([2]CURVA!$N$4,"EUR"),[2]CURVA!$K$1:$K$500,0)-1,2,1,8)</definedName>
    <definedName name="RANGCREUR12M">#VALUE!</definedName>
    <definedName name="RANGCREUR1M">#VALUE!</definedName>
    <definedName name="RANGCREUR3M">#VALUE!</definedName>
    <definedName name="RANGCREUR6M">#VALUE!</definedName>
    <definedName name="RANGCREURF">OFFSET([2]CURVA!$A$1,MATCH(CONCATENATE([2]CURVA!$N$4,"EURF"),[2]CURVA!$K$1:$K$500,0)-1,2,1,8)</definedName>
    <definedName name="RANGCRJPY">OFFSET([2]CURVA!$A$1,MATCH(CONCATENATE([2]CURVA!$N$4,"JPY"),[2]CURVA!$K$1:$K$600,0)-1,2,1,8)</definedName>
    <definedName name="RANGCRJPY12M">#VALUE!</definedName>
    <definedName name="RANGCRJPY1M">#VALUE!</definedName>
    <definedName name="RANGCRJPY3M">#VALUE!</definedName>
    <definedName name="RANGCRJPY6M">#VALUE!</definedName>
    <definedName name="RANGCRJPYF">OFFSET([2]CURVA!$A$1,MATCH(CONCATENATE([2]CURVA!$N$4,"JPYF"),[2]CURVA!$K$1:$K$500,0)-1,2,1,8)</definedName>
    <definedName name="RANGCRUSD">OFFSET([2]CURVA!$A$1,MATCH(CONCATENATE([2]CURVA!$N$4,"USD"),[2]CURVA!$K$1:$K$500,0)-1,2,1,8)</definedName>
    <definedName name="RANGCRUSD12M">#VALUE!</definedName>
    <definedName name="RANGCRUSD1M">#VALUE!</definedName>
    <definedName name="RANGCRUSD3M">#VALUE!</definedName>
    <definedName name="RANGCRUSD6M">#VALUE!</definedName>
    <definedName name="RANGCRUSDF">OFFSET([2]CURVA!$A$1,MATCH(CONCATENATE([2]CURVA!$N$4,"USDF"),[2]CURVA!$K$1:$K$500,0)-1,2,1,8)</definedName>
    <definedName name="RANGTCEUR">OFFSET([2]TCAMBIO!$A$1,MATCH([2]TCAMBIO!$J$4,[2]TCAMBIO!$A$1:$A$200,0)-1,MATCH("EUR",[2]TCAMBIO!$A$1:$G$1,0)-1,12,1)</definedName>
    <definedName name="RANGTCFECHA">OFFSET([2]TCAMBIO!$A$1,MATCH([2]TCAMBIO!$J$4,[2]TCAMBIO!$A$1:$A$200,0)-1,,12,1)</definedName>
    <definedName name="RANGTCJPY">OFFSET([2]TCAMBIO!$A$1,MATCH([2]TCAMBIO!$J$4,[2]TCAMBIO!$A$1:$A$200,0)-1,MATCH("JPY",[2]TCAMBIO!$A$1:$G$1,0)-1,12,1)</definedName>
    <definedName name="Resumen" localSheetId="1" hidden="1">#REF!</definedName>
    <definedName name="Resumen" hidden="1">#REF!</definedName>
    <definedName name="RET_ACTIVO">OFFSET([2]VIVF!$F$5,0,0,COUNT([2]VIVF!$F$5:$F$24),1)</definedName>
    <definedName name="Rin" localSheetId="2">OFFSET(ACOMTC1,0,MATCH([2]RDTOS!$DV$4,[2]RDTOS!$CR$2:$DA$2,0)-1,ROWS(ACOMTC1),COLUMNS(ACOMTC1))</definedName>
    <definedName name="Rin" localSheetId="1">OFFSET(ACOMTC1,0,MATCH([2]RDTOS!$DV$4,[2]RDTOS!$CR$2:$DA$2,0)-1,ROWS(ACOMTC1),COLUMNS(ACOMTC1))</definedName>
    <definedName name="Rin">OFFSET(ACOMTC1,0,MATCH([2]RDTOS!$DV$4,[2]RDTOS!$CR$2:$DA$2,0)-1,ROWS(ACOMTC1),COLUMNS(ACOMTC1))</definedName>
    <definedName name="SALDOS" localSheetId="1">#REF!</definedName>
    <definedName name="SALDOS">#REF!</definedName>
    <definedName name="TablaHistorico" localSheetId="1" hidden="1">#REF!</definedName>
    <definedName name="TablaHistorico" hidden="1">#REF!</definedName>
    <definedName name="tasa">[11]PagosContrat!$A$145</definedName>
    <definedName name="TASAS" localSheetId="1">#REF!</definedName>
    <definedName name="TASAS">#REF!</definedName>
    <definedName name="Tfin">[7]Supuestos!$D$9</definedName>
    <definedName name="Tini">[7]Supuestos!$D$7</definedName>
    <definedName name="_xlnm.Print_Titles" localSheetId="4">' Estado resulta PCGA 2014-1993'!$7:$7</definedName>
    <definedName name="_xlnm.Print_Titles" localSheetId="1">#REF!</definedName>
    <definedName name="_xlnm.Print_Titles" localSheetId="3">'Situacion finan PCGA 2014-1993'!$5:$8</definedName>
    <definedName name="_xlnm.Print_Titles">#REF!</definedName>
    <definedName name="TProAnt">[7]Supuestos!$D$11</definedName>
    <definedName name="TRASPASO" localSheetId="1">#REF!</definedName>
    <definedName name="TRASPASO">#REF!</definedName>
    <definedName name="TRES" localSheetId="1">#REF!</definedName>
    <definedName name="TRES">#REF!</definedName>
    <definedName name="UNO" localSheetId="1">#REF!</definedName>
    <definedName name="UNO">#REF!</definedName>
    <definedName name="valorresidual">[4]Hoja1!$A$21:$A$22</definedName>
    <definedName name="YYY" localSheetId="1">#REF!</definedName>
    <definedName name="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10" l="1"/>
  <c r="C28" i="10"/>
  <c r="C55" i="10" s="1"/>
  <c r="C17" i="10"/>
  <c r="C13" i="10"/>
  <c r="C11" i="10"/>
  <c r="C25" i="10" s="1"/>
  <c r="C57" i="10" s="1"/>
  <c r="C67" i="10" l="1"/>
  <c r="C64" i="10"/>
  <c r="D28" i="10" l="1"/>
  <c r="F17" i="10" l="1"/>
  <c r="D17" i="10"/>
  <c r="E17" i="10"/>
  <c r="I61" i="10" l="1"/>
  <c r="I43" i="10"/>
  <c r="I32" i="10"/>
  <c r="I13" i="10"/>
  <c r="Q13" i="10" l="1"/>
  <c r="D59" i="10" l="1"/>
  <c r="D13" i="10"/>
  <c r="D11" i="10" s="1"/>
  <c r="D25" i="10" s="1"/>
  <c r="I59" i="10"/>
  <c r="I28" i="10"/>
  <c r="I55" i="10" s="1"/>
  <c r="I11" i="10"/>
  <c r="I25" i="10" s="1"/>
  <c r="J61" i="10"/>
  <c r="J59" i="10" s="1"/>
  <c r="J43" i="10"/>
  <c r="J32" i="10"/>
  <c r="J28" i="10" s="1"/>
  <c r="J13" i="10"/>
  <c r="J11" i="10" s="1"/>
  <c r="J25" i="10" s="1"/>
  <c r="K61" i="10"/>
  <c r="K59" i="10" s="1"/>
  <c r="K43" i="10"/>
  <c r="K32" i="10"/>
  <c r="K28" i="10" s="1"/>
  <c r="K13" i="10"/>
  <c r="K11" i="10" s="1"/>
  <c r="K25" i="10" s="1"/>
  <c r="L61" i="10"/>
  <c r="L59" i="10" s="1"/>
  <c r="L43" i="10"/>
  <c r="L32" i="10"/>
  <c r="L28" i="10" s="1"/>
  <c r="L13" i="10"/>
  <c r="L11" i="10" s="1"/>
  <c r="L25" i="10" s="1"/>
  <c r="M61" i="10"/>
  <c r="M59" i="10" s="1"/>
  <c r="M43" i="10"/>
  <c r="M32" i="10"/>
  <c r="M28" i="10" s="1"/>
  <c r="M13" i="10"/>
  <c r="M11" i="10" s="1"/>
  <c r="M25" i="10" s="1"/>
  <c r="N61" i="10"/>
  <c r="N59" i="10" s="1"/>
  <c r="N43" i="10"/>
  <c r="N32" i="10"/>
  <c r="N28" i="10" s="1"/>
  <c r="N13" i="10"/>
  <c r="N11" i="10" s="1"/>
  <c r="N25" i="10" s="1"/>
  <c r="O61" i="10"/>
  <c r="O59" i="10" s="1"/>
  <c r="O43" i="10"/>
  <c r="O32" i="10"/>
  <c r="O28" i="10" s="1"/>
  <c r="O13" i="10"/>
  <c r="O11" i="10" s="1"/>
  <c r="O25" i="10" s="1"/>
  <c r="P61" i="10"/>
  <c r="P59" i="10" s="1"/>
  <c r="P43" i="10"/>
  <c r="P32" i="10"/>
  <c r="P13" i="10"/>
  <c r="P11" i="10" s="1"/>
  <c r="P25" i="10" s="1"/>
  <c r="Q61" i="10"/>
  <c r="Q59" i="10" s="1"/>
  <c r="Q43" i="10"/>
  <c r="Q32" i="10"/>
  <c r="Q11" i="10"/>
  <c r="Q25" i="10" s="1"/>
  <c r="R61" i="10"/>
  <c r="R59" i="10" s="1"/>
  <c r="R43" i="10"/>
  <c r="R32" i="10"/>
  <c r="R13" i="10"/>
  <c r="R11" i="10" s="1"/>
  <c r="R25" i="10" s="1"/>
  <c r="S61" i="10"/>
  <c r="S59" i="10" s="1"/>
  <c r="S43" i="10"/>
  <c r="S32" i="10"/>
  <c r="S13" i="10"/>
  <c r="S11" i="10" s="1"/>
  <c r="S25" i="10" s="1"/>
  <c r="T61" i="10"/>
  <c r="T59" i="10" s="1"/>
  <c r="T43" i="10"/>
  <c r="T32" i="10"/>
  <c r="T13" i="10"/>
  <c r="T11" i="10" s="1"/>
  <c r="T25" i="10" s="1"/>
  <c r="T28" i="10" l="1"/>
  <c r="T55" i="10" s="1"/>
  <c r="T57" i="10" s="1"/>
  <c r="D55" i="10"/>
  <c r="D57" i="10" s="1"/>
  <c r="D67" i="10" s="1"/>
  <c r="I57" i="10"/>
  <c r="J55" i="10"/>
  <c r="J57" i="10" s="1"/>
  <c r="K55" i="10"/>
  <c r="K57" i="10" s="1"/>
  <c r="L55" i="10"/>
  <c r="L57" i="10" s="1"/>
  <c r="M55" i="10"/>
  <c r="M57" i="10" s="1"/>
  <c r="N55" i="10"/>
  <c r="O55" i="10"/>
  <c r="O57" i="10" s="1"/>
  <c r="P28" i="10"/>
  <c r="P55" i="10" s="1"/>
  <c r="P57" i="10" s="1"/>
  <c r="Q28" i="10"/>
  <c r="Q55" i="10" s="1"/>
  <c r="Q57" i="10" s="1"/>
  <c r="Q67" i="10" s="1"/>
  <c r="R28" i="10"/>
  <c r="R55" i="10" s="1"/>
  <c r="R57" i="10" s="1"/>
  <c r="S28" i="10"/>
  <c r="S55" i="10" s="1"/>
  <c r="S57" i="10" s="1"/>
  <c r="D64" i="10" l="1"/>
  <c r="J64" i="10"/>
  <c r="J67" i="10"/>
  <c r="I64" i="10"/>
  <c r="I67" i="10"/>
  <c r="L64" i="10"/>
  <c r="L67" i="10"/>
  <c r="T64" i="10"/>
  <c r="T67" i="10"/>
  <c r="P64" i="10"/>
  <c r="P67" i="10"/>
  <c r="O64" i="10"/>
  <c r="O67" i="10"/>
  <c r="M64" i="10"/>
  <c r="M67" i="10"/>
  <c r="K64" i="10"/>
  <c r="K67" i="10"/>
  <c r="R64" i="10"/>
  <c r="R67" i="10"/>
  <c r="N57" i="10"/>
  <c r="S64" i="10"/>
  <c r="S67" i="10"/>
  <c r="Q64" i="10"/>
  <c r="N67" i="10" l="1"/>
  <c r="N64" i="10"/>
  <c r="E61" i="10" l="1"/>
  <c r="E59" i="10" s="1"/>
  <c r="E28" i="10"/>
  <c r="E55" i="10" s="1"/>
  <c r="E13" i="10"/>
  <c r="E11" i="10" s="1"/>
  <c r="E25" i="10" s="1"/>
  <c r="E57" i="10" l="1"/>
  <c r="E67" i="10" l="1"/>
  <c r="E64" i="10"/>
  <c r="B31" i="12" l="1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AA31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F28" i="10" l="1"/>
  <c r="F55" i="10" s="1"/>
  <c r="G13" i="10" l="1"/>
  <c r="F13" i="10"/>
  <c r="F11" i="10" s="1"/>
  <c r="F25" i="10" s="1"/>
  <c r="Z13" i="10"/>
  <c r="Y13" i="10"/>
  <c r="X13" i="10"/>
  <c r="W13" i="10"/>
  <c r="V13" i="10"/>
  <c r="U13" i="10"/>
  <c r="H13" i="10"/>
  <c r="G43" i="10" l="1"/>
  <c r="F61" i="10" l="1"/>
  <c r="F59" i="10" s="1"/>
  <c r="G61" i="10"/>
  <c r="G59" i="10" s="1"/>
  <c r="H61" i="10"/>
  <c r="H59" i="10" s="1"/>
  <c r="G11" i="10"/>
  <c r="G25" i="10" s="1"/>
  <c r="H11" i="10"/>
  <c r="H25" i="10" s="1"/>
  <c r="D89" i="22"/>
  <c r="C62" i="22"/>
  <c r="C53" i="22"/>
  <c r="G32" i="10"/>
  <c r="H43" i="10"/>
  <c r="H32" i="10"/>
  <c r="H28" i="10" l="1"/>
  <c r="H55" i="10" s="1"/>
  <c r="H57" i="10" s="1"/>
  <c r="G28" i="10"/>
  <c r="G55" i="10" s="1"/>
  <c r="G57" i="10" s="1"/>
  <c r="F57" i="10"/>
  <c r="F67" i="10" l="1"/>
  <c r="H67" i="10"/>
  <c r="G64" i="10"/>
  <c r="G67" i="10"/>
  <c r="F64" i="10"/>
  <c r="H64" i="10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B9" i="12"/>
  <c r="B18" i="12" s="1"/>
  <c r="C9" i="12"/>
  <c r="C18" i="12" s="1"/>
  <c r="D9" i="12"/>
  <c r="D18" i="12" s="1"/>
  <c r="E9" i="12"/>
  <c r="E18" i="12" s="1"/>
  <c r="F9" i="12"/>
  <c r="F18" i="12" s="1"/>
  <c r="G9" i="12"/>
  <c r="G18" i="12" s="1"/>
  <c r="H9" i="12"/>
  <c r="H18" i="12" s="1"/>
  <c r="I9" i="12"/>
  <c r="I18" i="12" s="1"/>
  <c r="J9" i="12"/>
  <c r="J18" i="12" s="1"/>
  <c r="K9" i="12"/>
  <c r="K18" i="12" s="1"/>
  <c r="L9" i="12"/>
  <c r="L18" i="12" s="1"/>
  <c r="M9" i="12"/>
  <c r="M18" i="12" s="1"/>
  <c r="N9" i="12"/>
  <c r="N18" i="12" s="1"/>
  <c r="O9" i="12"/>
  <c r="O18" i="12" s="1"/>
  <c r="P9" i="12"/>
  <c r="P18" i="12" s="1"/>
  <c r="Q9" i="12"/>
  <c r="Q18" i="12" s="1"/>
  <c r="R9" i="12"/>
  <c r="R18" i="12" s="1"/>
  <c r="S9" i="12"/>
  <c r="S18" i="12" s="1"/>
  <c r="T9" i="12"/>
  <c r="T18" i="12" s="1"/>
  <c r="U9" i="12"/>
  <c r="U18" i="12" s="1"/>
  <c r="V9" i="12"/>
  <c r="V18" i="12" s="1"/>
  <c r="W9" i="12"/>
  <c r="W18" i="12" s="1"/>
  <c r="X9" i="12"/>
  <c r="X18" i="12" s="1"/>
  <c r="Y9" i="12"/>
  <c r="Y18" i="12" s="1"/>
  <c r="Z9" i="12"/>
  <c r="Z18" i="12" s="1"/>
  <c r="AA9" i="12"/>
  <c r="AA18" i="12" s="1"/>
  <c r="B35" i="12" l="1"/>
  <c r="B37" i="12" s="1"/>
  <c r="C35" i="12"/>
  <c r="C37" i="12" s="1"/>
  <c r="D35" i="12"/>
  <c r="D37" i="12" s="1"/>
  <c r="E35" i="12"/>
  <c r="E37" i="12" s="1"/>
  <c r="F35" i="12"/>
  <c r="F37" i="12" s="1"/>
  <c r="G35" i="12"/>
  <c r="G37" i="12" s="1"/>
  <c r="H35" i="12"/>
  <c r="H37" i="12" s="1"/>
  <c r="I35" i="12"/>
  <c r="I37" i="12" s="1"/>
  <c r="J35" i="12"/>
  <c r="J37" i="12" s="1"/>
  <c r="K35" i="12"/>
  <c r="K37" i="12" s="1"/>
  <c r="L35" i="12"/>
  <c r="L37" i="12" s="1"/>
  <c r="M35" i="12"/>
  <c r="M37" i="12" s="1"/>
  <c r="N35" i="12"/>
  <c r="N37" i="12" s="1"/>
  <c r="O35" i="12"/>
  <c r="O37" i="12" s="1"/>
  <c r="P35" i="12"/>
  <c r="P37" i="12" s="1"/>
  <c r="Q35" i="12"/>
  <c r="Q37" i="12" s="1"/>
  <c r="R35" i="12"/>
  <c r="R37" i="12" s="1"/>
  <c r="S35" i="12"/>
  <c r="S37" i="12" s="1"/>
  <c r="T35" i="12"/>
  <c r="T37" i="12" s="1"/>
  <c r="U35" i="12"/>
  <c r="U37" i="12" s="1"/>
  <c r="V35" i="12"/>
  <c r="V37" i="12" s="1"/>
  <c r="W35" i="12"/>
  <c r="W37" i="12" s="1"/>
  <c r="X35" i="12"/>
  <c r="X37" i="12" s="1"/>
  <c r="Y35" i="12"/>
  <c r="Y37" i="12" s="1"/>
  <c r="Z35" i="12"/>
  <c r="Z37" i="12" s="1"/>
  <c r="AA35" i="12" l="1"/>
  <c r="AA37" i="12" s="1"/>
  <c r="AA50" i="12" l="1"/>
  <c r="W45" i="12"/>
  <c r="V50" i="12"/>
  <c r="T50" i="12"/>
  <c r="R50" i="12"/>
  <c r="P50" i="12"/>
  <c r="N50" i="12"/>
  <c r="L50" i="12"/>
  <c r="J50" i="12"/>
  <c r="H50" i="12"/>
  <c r="F50" i="12"/>
  <c r="D50" i="12"/>
  <c r="B50" i="12"/>
  <c r="J45" i="12"/>
  <c r="B45" i="12"/>
  <c r="W50" i="12"/>
  <c r="AA45" i="12"/>
  <c r="Y45" i="12"/>
  <c r="V45" i="12"/>
  <c r="T45" i="12"/>
  <c r="R45" i="12"/>
  <c r="P45" i="12"/>
  <c r="N45" i="12"/>
  <c r="L45" i="12"/>
  <c r="H45" i="12"/>
  <c r="F45" i="12"/>
  <c r="D45" i="12"/>
  <c r="U50" i="12"/>
  <c r="S50" i="12"/>
  <c r="Q50" i="12"/>
  <c r="O50" i="12"/>
  <c r="M50" i="12"/>
  <c r="K50" i="12"/>
  <c r="I50" i="12"/>
  <c r="G50" i="12"/>
  <c r="E50" i="12"/>
  <c r="C50" i="12"/>
  <c r="X45" i="12"/>
  <c r="Z45" i="12"/>
  <c r="U45" i="12"/>
  <c r="U63" i="12" s="1"/>
  <c r="U66" i="12" s="1"/>
  <c r="S45" i="12"/>
  <c r="Q45" i="12"/>
  <c r="Q63" i="12" s="1"/>
  <c r="Q66" i="12" s="1"/>
  <c r="O45" i="12"/>
  <c r="M45" i="12"/>
  <c r="K45" i="12"/>
  <c r="K63" i="12" s="1"/>
  <c r="K66" i="12" s="1"/>
  <c r="I45" i="12"/>
  <c r="G45" i="12"/>
  <c r="G63" i="12" s="1"/>
  <c r="G66" i="12" s="1"/>
  <c r="E45" i="12"/>
  <c r="E63" i="12" s="1"/>
  <c r="E66" i="12" s="1"/>
  <c r="C45" i="12"/>
  <c r="C63" i="12" s="1"/>
  <c r="C66" i="12" s="1"/>
  <c r="Y50" i="12"/>
  <c r="M63" i="12" l="1"/>
  <c r="M66" i="12" s="1"/>
  <c r="O63" i="12"/>
  <c r="O66" i="12" s="1"/>
  <c r="S63" i="12"/>
  <c r="S66" i="12" s="1"/>
  <c r="Y63" i="12"/>
  <c r="Y66" i="12" s="1"/>
  <c r="I63" i="12"/>
  <c r="I66" i="12" s="1"/>
  <c r="J63" i="12"/>
  <c r="J66" i="12" s="1"/>
  <c r="L63" i="12"/>
  <c r="L66" i="12" s="1"/>
  <c r="W63" i="12"/>
  <c r="W66" i="12" s="1"/>
  <c r="T63" i="12"/>
  <c r="T66" i="12" s="1"/>
  <c r="H63" i="12"/>
  <c r="H66" i="12" s="1"/>
  <c r="V63" i="12"/>
  <c r="V66" i="12" s="1"/>
  <c r="F63" i="12"/>
  <c r="F66" i="12" s="1"/>
  <c r="N63" i="12"/>
  <c r="N66" i="12" s="1"/>
  <c r="AA63" i="12"/>
  <c r="AA66" i="12" s="1"/>
  <c r="R63" i="12"/>
  <c r="R66" i="12" s="1"/>
  <c r="P63" i="12"/>
  <c r="P66" i="12" s="1"/>
  <c r="D63" i="12"/>
  <c r="D66" i="12" s="1"/>
  <c r="B63" i="12"/>
  <c r="B66" i="12" s="1"/>
  <c r="X50" i="12"/>
  <c r="X63" i="12" s="1"/>
  <c r="X66" i="12" s="1"/>
  <c r="Y67" i="12" l="1"/>
  <c r="O67" i="12"/>
  <c r="D67" i="12"/>
  <c r="I67" i="12"/>
  <c r="R67" i="12"/>
  <c r="W67" i="12"/>
  <c r="J67" i="12"/>
  <c r="Q67" i="12"/>
  <c r="L67" i="12"/>
  <c r="S67" i="12"/>
  <c r="H67" i="12"/>
  <c r="P67" i="12"/>
  <c r="U67" i="12"/>
  <c r="F67" i="12"/>
  <c r="M67" i="12"/>
  <c r="N67" i="12"/>
  <c r="T67" i="12"/>
  <c r="E67" i="12"/>
  <c r="V67" i="12"/>
  <c r="G67" i="12"/>
  <c r="K67" i="12"/>
  <c r="C67" i="12"/>
  <c r="B67" i="12"/>
  <c r="Z50" i="12"/>
  <c r="Z63" i="12" s="1"/>
  <c r="Z66" i="12" s="1"/>
  <c r="U61" i="10"/>
  <c r="U59" i="10" s="1"/>
  <c r="Z61" i="10"/>
  <c r="Y61" i="10"/>
  <c r="X61" i="10"/>
  <c r="W61" i="10"/>
  <c r="Z43" i="10"/>
  <c r="Y43" i="10"/>
  <c r="X43" i="10"/>
  <c r="W43" i="10"/>
  <c r="U43" i="10"/>
  <c r="Z28" i="10"/>
  <c r="Y28" i="10"/>
  <c r="X28" i="10"/>
  <c r="W28" i="10"/>
  <c r="X11" i="10"/>
  <c r="U11" i="10"/>
  <c r="AA67" i="12" l="1"/>
  <c r="X67" i="12"/>
  <c r="Z67" i="12"/>
  <c r="U32" i="10"/>
  <c r="U28" i="10" s="1"/>
  <c r="C25" i="22"/>
  <c r="U55" i="10" l="1"/>
  <c r="U25" i="10"/>
  <c r="U57" i="10" l="1"/>
  <c r="U67" i="10" s="1"/>
  <c r="C89" i="22"/>
  <c r="AA64" i="12" s="1"/>
  <c r="C59" i="22"/>
  <c r="C52" i="22" s="1"/>
  <c r="C78" i="22" s="1"/>
  <c r="AA38" i="12" s="1"/>
  <c r="C23" i="22"/>
  <c r="C19" i="22"/>
  <c r="C11" i="22"/>
  <c r="C10" i="22" l="1"/>
  <c r="U64" i="10"/>
  <c r="C95" i="22"/>
  <c r="C44" i="22"/>
  <c r="AA19" i="12" s="1"/>
  <c r="C91" i="22"/>
  <c r="C94" i="22" l="1"/>
  <c r="F95" i="22"/>
  <c r="F19" i="22"/>
  <c r="E19" i="22"/>
  <c r="X67" i="10"/>
  <c r="I89" i="22"/>
  <c r="H89" i="22"/>
  <c r="F89" i="22"/>
  <c r="E89" i="22"/>
  <c r="G86" i="22"/>
  <c r="G89" i="22" s="1"/>
  <c r="I65" i="22"/>
  <c r="I62" i="22" s="1"/>
  <c r="H65" i="22"/>
  <c r="H62" i="22" s="1"/>
  <c r="G65" i="22"/>
  <c r="G62" i="22" s="1"/>
  <c r="F65" i="22"/>
  <c r="F62" i="22" s="1"/>
  <c r="E65" i="22"/>
  <c r="E62" i="22" s="1"/>
  <c r="D65" i="22"/>
  <c r="D62" i="22" s="1"/>
  <c r="I59" i="22"/>
  <c r="H59" i="22"/>
  <c r="G59" i="22"/>
  <c r="F59" i="22"/>
  <c r="E59" i="22"/>
  <c r="D59" i="22"/>
  <c r="I54" i="22"/>
  <c r="I53" i="22" s="1"/>
  <c r="H54" i="22"/>
  <c r="H53" i="22" s="1"/>
  <c r="H52" i="22" s="1"/>
  <c r="G54" i="22"/>
  <c r="G53" i="22" s="1"/>
  <c r="F54" i="22"/>
  <c r="F53" i="22" s="1"/>
  <c r="E54" i="22"/>
  <c r="E53" i="22" s="1"/>
  <c r="D54" i="22"/>
  <c r="D53" i="22" s="1"/>
  <c r="G41" i="22"/>
  <c r="I25" i="22"/>
  <c r="I23" i="22" s="1"/>
  <c r="H25" i="22"/>
  <c r="H23" i="22" s="1"/>
  <c r="G25" i="22"/>
  <c r="F25" i="22"/>
  <c r="F23" i="22" s="1"/>
  <c r="E25" i="22"/>
  <c r="E23" i="22" s="1"/>
  <c r="D25" i="22"/>
  <c r="D23" i="22" s="1"/>
  <c r="I19" i="22"/>
  <c r="H19" i="22"/>
  <c r="G19" i="22"/>
  <c r="D19" i="22"/>
  <c r="I11" i="22"/>
  <c r="H11" i="22"/>
  <c r="G11" i="22"/>
  <c r="F11" i="22"/>
  <c r="E11" i="22"/>
  <c r="D11" i="22"/>
  <c r="T36" i="1"/>
  <c r="U36" i="1"/>
  <c r="C22" i="1"/>
  <c r="C65" i="1"/>
  <c r="D52" i="22" l="1"/>
  <c r="H10" i="22"/>
  <c r="H44" i="22" s="1"/>
  <c r="I10" i="22"/>
  <c r="I44" i="22" s="1"/>
  <c r="H78" i="22"/>
  <c r="H91" i="22" s="1"/>
  <c r="E52" i="22"/>
  <c r="E78" i="22" s="1"/>
  <c r="E91" i="22" s="1"/>
  <c r="I52" i="22"/>
  <c r="I78" i="22" s="1"/>
  <c r="I91" i="22" s="1"/>
  <c r="I94" i="22" s="1"/>
  <c r="F10" i="22"/>
  <c r="F44" i="22" s="1"/>
  <c r="D10" i="22"/>
  <c r="D44" i="22"/>
  <c r="E10" i="22"/>
  <c r="E44" i="22" s="1"/>
  <c r="G23" i="22"/>
  <c r="F52" i="22"/>
  <c r="F78" i="22" s="1"/>
  <c r="F91" i="22" s="1"/>
  <c r="G10" i="22"/>
  <c r="G52" i="22"/>
  <c r="G78" i="22" s="1"/>
  <c r="G91" i="22" s="1"/>
  <c r="D78" i="22"/>
  <c r="D91" i="22" s="1"/>
  <c r="X37" i="2"/>
  <c r="X36" i="2" s="1"/>
  <c r="X68" i="2" s="1"/>
  <c r="W37" i="2"/>
  <c r="V37" i="2"/>
  <c r="V36" i="2" s="1"/>
  <c r="V68" i="2" s="1"/>
  <c r="U37" i="2"/>
  <c r="U36" i="2" s="1"/>
  <c r="U68" i="2" s="1"/>
  <c r="T37" i="2"/>
  <c r="T36" i="2" s="1"/>
  <c r="T68" i="2" s="1"/>
  <c r="S37" i="2"/>
  <c r="R37" i="2"/>
  <c r="R36" i="2" s="1"/>
  <c r="R68" i="2" s="1"/>
  <c r="Q37" i="2"/>
  <c r="Q36" i="2" s="1"/>
  <c r="Q68" i="2" s="1"/>
  <c r="P37" i="2"/>
  <c r="P36" i="2" s="1"/>
  <c r="P68" i="2" s="1"/>
  <c r="O37" i="2"/>
  <c r="O36" i="2" s="1"/>
  <c r="O68" i="2" s="1"/>
  <c r="N37" i="2"/>
  <c r="N36" i="2" s="1"/>
  <c r="N68" i="2" s="1"/>
  <c r="M37" i="2"/>
  <c r="M36" i="2" s="1"/>
  <c r="M68" i="2" s="1"/>
  <c r="K37" i="2"/>
  <c r="J37" i="2"/>
  <c r="I37" i="2"/>
  <c r="I36" i="2" s="1"/>
  <c r="I68" i="2" s="1"/>
  <c r="H37" i="2"/>
  <c r="H36" i="2" s="1"/>
  <c r="G37" i="2"/>
  <c r="G36" i="2" s="1"/>
  <c r="G68" i="2" s="1"/>
  <c r="F37" i="2"/>
  <c r="E37" i="2"/>
  <c r="E36" i="2" s="1"/>
  <c r="E68" i="2" s="1"/>
  <c r="D37" i="2"/>
  <c r="D36" i="2" s="1"/>
  <c r="D68" i="2" s="1"/>
  <c r="C37" i="2"/>
  <c r="C36" i="2" s="1"/>
  <c r="C68" i="2" s="1"/>
  <c r="L37" i="2"/>
  <c r="L36" i="2" s="1"/>
  <c r="L35" i="2" s="1"/>
  <c r="X11" i="2"/>
  <c r="X10" i="2" s="1"/>
  <c r="X32" i="2" s="1"/>
  <c r="W11" i="2"/>
  <c r="W10" i="2" s="1"/>
  <c r="W32" i="2" s="1"/>
  <c r="V11" i="2"/>
  <c r="V10" i="2" s="1"/>
  <c r="V32" i="2" s="1"/>
  <c r="T11" i="2"/>
  <c r="T10" i="2" s="1"/>
  <c r="T32" i="2" s="1"/>
  <c r="S11" i="2"/>
  <c r="S10" i="2" s="1"/>
  <c r="S32" i="2" s="1"/>
  <c r="R11" i="2"/>
  <c r="R10" i="2" s="1"/>
  <c r="R32" i="2" s="1"/>
  <c r="Q11" i="2"/>
  <c r="Q10" i="2" s="1"/>
  <c r="Q32" i="2" s="1"/>
  <c r="P11" i="2"/>
  <c r="P10" i="2" s="1"/>
  <c r="P32" i="2" s="1"/>
  <c r="O11" i="2"/>
  <c r="O10" i="2" s="1"/>
  <c r="O32" i="2" s="1"/>
  <c r="N11" i="2"/>
  <c r="N10" i="2" s="1"/>
  <c r="N32" i="2" s="1"/>
  <c r="M11" i="2"/>
  <c r="M10" i="2" s="1"/>
  <c r="M32" i="2" s="1"/>
  <c r="L11" i="2"/>
  <c r="L10" i="2" s="1"/>
  <c r="L32" i="2" s="1"/>
  <c r="G11" i="2"/>
  <c r="G10" i="2" s="1"/>
  <c r="G32" i="2" s="1"/>
  <c r="G70" i="2" s="1"/>
  <c r="F11" i="2"/>
  <c r="F10" i="2" s="1"/>
  <c r="F32" i="2" s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X36" i="1"/>
  <c r="W36" i="1"/>
  <c r="V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C45" i="1"/>
  <c r="T70" i="2" l="1"/>
  <c r="F94" i="22"/>
  <c r="M70" i="2"/>
  <c r="H94" i="22"/>
  <c r="R70" i="2"/>
  <c r="R71" i="2" s="1"/>
  <c r="D94" i="22"/>
  <c r="P70" i="2"/>
  <c r="E94" i="22"/>
  <c r="X70" i="2"/>
  <c r="X71" i="2" s="1"/>
  <c r="Q70" i="2"/>
  <c r="Q71" i="2" s="1"/>
  <c r="V70" i="2"/>
  <c r="V71" i="2" s="1"/>
  <c r="G44" i="22"/>
  <c r="G94" i="22" s="1"/>
  <c r="O70" i="2"/>
  <c r="O71" i="2" s="1"/>
  <c r="N70" i="2"/>
  <c r="N71" i="2" s="1"/>
  <c r="L68" i="2"/>
  <c r="F36" i="2"/>
  <c r="F68" i="2" s="1"/>
  <c r="J36" i="2"/>
  <c r="J68" i="2" s="1"/>
  <c r="S36" i="2"/>
  <c r="S68" i="2" s="1"/>
  <c r="W36" i="2"/>
  <c r="W68" i="2" s="1"/>
  <c r="K36" i="2"/>
  <c r="K68" i="2" s="1"/>
  <c r="M71" i="2"/>
  <c r="G71" i="2"/>
  <c r="P71" i="2"/>
  <c r="T71" i="2"/>
  <c r="F47" i="1"/>
  <c r="J47" i="1"/>
  <c r="J48" i="1" s="1"/>
  <c r="N47" i="1"/>
  <c r="R47" i="1"/>
  <c r="R48" i="1" s="1"/>
  <c r="V47" i="1"/>
  <c r="C47" i="1"/>
  <c r="C48" i="1" s="1"/>
  <c r="G47" i="1"/>
  <c r="G48" i="1" s="1"/>
  <c r="K47" i="1"/>
  <c r="O47" i="1"/>
  <c r="S47" i="1"/>
  <c r="W47" i="1"/>
  <c r="W48" i="1" s="1"/>
  <c r="H47" i="1"/>
  <c r="L47" i="1"/>
  <c r="P47" i="1"/>
  <c r="T47" i="1"/>
  <c r="X47" i="1"/>
  <c r="I47" i="1"/>
  <c r="I48" i="1" s="1"/>
  <c r="M47" i="1"/>
  <c r="M48" i="1" s="1"/>
  <c r="Q47" i="1"/>
  <c r="Q48" i="1" s="1"/>
  <c r="U47" i="1"/>
  <c r="U48" i="1" s="1"/>
  <c r="L70" i="2" l="1"/>
  <c r="L71" i="2" s="1"/>
  <c r="W70" i="2"/>
  <c r="W71" i="2" s="1"/>
  <c r="S70" i="2"/>
  <c r="S71" i="2" s="1"/>
  <c r="F70" i="2"/>
  <c r="F71" i="2" s="1"/>
  <c r="O48" i="1"/>
  <c r="V48" i="1"/>
  <c r="L48" i="1"/>
  <c r="S48" i="1"/>
  <c r="F48" i="1"/>
  <c r="X48" i="1"/>
  <c r="K48" i="1"/>
  <c r="H48" i="1"/>
  <c r="N48" i="1"/>
  <c r="P48" i="1"/>
  <c r="T48" i="1"/>
  <c r="Z64" i="12" l="1"/>
  <c r="V61" i="10"/>
  <c r="V59" i="10" s="1"/>
  <c r="V43" i="10"/>
  <c r="V32" i="10"/>
  <c r="V28" i="10" s="1"/>
  <c r="V11" i="10"/>
  <c r="V25" i="10" s="1"/>
  <c r="Z38" i="12" l="1"/>
  <c r="V55" i="10"/>
  <c r="V57" i="10" l="1"/>
  <c r="D95" i="22" s="1"/>
  <c r="Z19" i="12"/>
  <c r="W59" i="10"/>
  <c r="W55" i="10"/>
  <c r="W11" i="10"/>
  <c r="W25" i="10" s="1"/>
  <c r="W57" i="10" l="1"/>
  <c r="W64" i="10" s="1"/>
  <c r="V64" i="10"/>
  <c r="V67" i="10"/>
  <c r="Y19" i="12"/>
  <c r="E95" i="22" l="1"/>
  <c r="W67" i="10"/>
  <c r="Y38" i="12" l="1"/>
  <c r="Y60" i="10" l="1"/>
  <c r="Y59" i="10" s="1"/>
  <c r="Y53" i="10"/>
  <c r="Y24" i="10"/>
  <c r="Y11" i="10"/>
  <c r="Y25" i="10" l="1"/>
  <c r="Y55" i="10"/>
  <c r="X19" i="12" l="1"/>
  <c r="Y57" i="10"/>
  <c r="G95" i="22" s="1"/>
  <c r="X38" i="12"/>
  <c r="Y64" i="10" l="1"/>
  <c r="Y67" i="10"/>
  <c r="B64" i="12" l="1"/>
  <c r="B38" i="12"/>
  <c r="L64" i="12"/>
  <c r="K19" i="12" l="1"/>
  <c r="D19" i="12"/>
  <c r="I64" i="12"/>
  <c r="H38" i="12"/>
  <c r="I38" i="12"/>
  <c r="G64" i="12"/>
  <c r="G19" i="12"/>
  <c r="J38" i="12"/>
  <c r="K64" i="12"/>
  <c r="F64" i="12"/>
  <c r="L19" i="12"/>
  <c r="H19" i="12"/>
  <c r="C19" i="12"/>
  <c r="J64" i="12"/>
  <c r="E64" i="12"/>
  <c r="G38" i="12"/>
  <c r="E38" i="12"/>
  <c r="D64" i="12"/>
  <c r="H64" i="12"/>
  <c r="C64" i="12"/>
  <c r="F38" i="12"/>
  <c r="D38" i="12"/>
  <c r="C38" i="12"/>
  <c r="L38" i="12" l="1"/>
  <c r="K38" i="12"/>
  <c r="I19" i="12"/>
  <c r="J19" i="12"/>
  <c r="F19" i="12"/>
  <c r="B19" i="12"/>
  <c r="E19" i="12"/>
  <c r="V64" i="12" l="1"/>
  <c r="V38" i="12" l="1"/>
  <c r="V19" i="12"/>
  <c r="O64" i="12" l="1"/>
  <c r="S64" i="12"/>
  <c r="P64" i="12"/>
  <c r="M64" i="12"/>
  <c r="Q64" i="12"/>
  <c r="N64" i="12"/>
  <c r="R64" i="12" l="1"/>
  <c r="P38" i="12"/>
  <c r="R38" i="12"/>
  <c r="M19" i="12"/>
  <c r="Z59" i="10"/>
  <c r="Z55" i="10"/>
  <c r="Z11" i="10"/>
  <c r="Z25" i="10" s="1"/>
  <c r="W64" i="12" l="1"/>
  <c r="S19" i="12"/>
  <c r="P19" i="12"/>
  <c r="T38" i="12"/>
  <c r="Q19" i="12"/>
  <c r="R19" i="12"/>
  <c r="O19" i="12"/>
  <c r="N19" i="12"/>
  <c r="U38" i="12"/>
  <c r="Q38" i="12"/>
  <c r="Z57" i="10"/>
  <c r="O38" i="12" l="1"/>
  <c r="S38" i="12"/>
  <c r="N38" i="12"/>
  <c r="M38" i="12"/>
  <c r="H95" i="22"/>
  <c r="Z67" i="10"/>
  <c r="W38" i="12"/>
  <c r="W19" i="12"/>
  <c r="Z64" i="10"/>
  <c r="H66" i="2" l="1"/>
  <c r="H68" i="2" s="1"/>
  <c r="C11" i="2" l="1"/>
  <c r="C10" i="2" s="1"/>
  <c r="E11" i="2"/>
  <c r="E10" i="2" s="1"/>
  <c r="E32" i="2" s="1"/>
  <c r="D11" i="2"/>
  <c r="E40" i="1"/>
  <c r="E45" i="1" s="1"/>
  <c r="D40" i="1"/>
  <c r="D45" i="1" s="1"/>
  <c r="K25" i="2"/>
  <c r="J25" i="2"/>
  <c r="U12" i="2"/>
  <c r="U11" i="2" s="1"/>
  <c r="U10" i="2" s="1"/>
  <c r="U32" i="2" s="1"/>
  <c r="I25" i="2"/>
  <c r="H25" i="2"/>
  <c r="E70" i="2" l="1"/>
  <c r="E71" i="2" s="1"/>
  <c r="U70" i="2"/>
  <c r="U71" i="2" s="1"/>
  <c r="H11" i="2"/>
  <c r="H10" i="2" s="1"/>
  <c r="H32" i="2" s="1"/>
  <c r="I11" i="2"/>
  <c r="I10" i="2" s="1"/>
  <c r="I32" i="2" s="1"/>
  <c r="K11" i="2"/>
  <c r="K10" i="2" s="1"/>
  <c r="K32" i="2" s="1"/>
  <c r="J11" i="2"/>
  <c r="J10" i="2" s="1"/>
  <c r="J32" i="2" s="1"/>
  <c r="D10" i="2"/>
  <c r="D47" i="1"/>
  <c r="E47" i="1"/>
  <c r="U64" i="12"/>
  <c r="T64" i="12"/>
  <c r="C32" i="2"/>
  <c r="C70" i="2" l="1"/>
  <c r="C71" i="2" s="1"/>
  <c r="J70" i="2"/>
  <c r="J71" i="2" s="1"/>
  <c r="I70" i="2"/>
  <c r="I71" i="2" s="1"/>
  <c r="K70" i="2"/>
  <c r="H70" i="2"/>
  <c r="H71" i="2" s="1"/>
  <c r="D32" i="2"/>
  <c r="D48" i="1"/>
  <c r="E48" i="1"/>
  <c r="U19" i="12"/>
  <c r="T19" i="12"/>
  <c r="D70" i="2" l="1"/>
  <c r="K71" i="2"/>
  <c r="D71" i="2" l="1"/>
  <c r="X64" i="12"/>
  <c r="Y64" i="12" l="1"/>
</calcChain>
</file>

<file path=xl/sharedStrings.xml><?xml version="1.0" encoding="utf-8"?>
<sst xmlns="http://schemas.openxmlformats.org/spreadsheetml/2006/main" count="359" uniqueCount="303">
  <si>
    <t>(Millones de Pesos)</t>
  </si>
  <si>
    <t>Nota</t>
  </si>
  <si>
    <t>Diciembre 31 de 2011</t>
  </si>
  <si>
    <t>A C T I V O</t>
  </si>
  <si>
    <t>P A S I V O   Y   P A T R I M O N I O</t>
  </si>
  <si>
    <t xml:space="preserve">RESERVAS INTERNACIONALES BRUTAS </t>
  </si>
  <si>
    <t>P A S I V O</t>
  </si>
  <si>
    <t>EXIGIBILIDADES A CORTO PLAZO QUE AFECTAN RESERVAS</t>
  </si>
  <si>
    <t>DEPOSITOS Y EXIGIBILIDADES</t>
  </si>
  <si>
    <t>CAJA Y METALES PRECIOSOS</t>
  </si>
  <si>
    <t xml:space="preserve">INVERSIONES   </t>
  </si>
  <si>
    <t xml:space="preserve">CARTERA DE CREDITOS  </t>
  </si>
  <si>
    <t>OBLIGACIONES CON ORGANISMOS INTERNACIONALES</t>
  </si>
  <si>
    <t>CUENTAS POR PAGAR</t>
  </si>
  <si>
    <t xml:space="preserve">CUENTAS POR COBRAR </t>
  </si>
  <si>
    <t xml:space="preserve">OBLIGACIONES LABORALES </t>
  </si>
  <si>
    <t xml:space="preserve">INVENTARIOS </t>
  </si>
  <si>
    <t xml:space="preserve">PASIVO DIFERIDO  </t>
  </si>
  <si>
    <t xml:space="preserve">OTROS PASIVOS </t>
  </si>
  <si>
    <t xml:space="preserve">PROPIEDADES Y EQUIPO  </t>
  </si>
  <si>
    <t>T O T A L    P A S I V O</t>
  </si>
  <si>
    <t xml:space="preserve">OTROS ACTIVOS  </t>
  </si>
  <si>
    <t>CAPITAL</t>
  </si>
  <si>
    <t>RESERVAS ESTATUTARIAS</t>
  </si>
  <si>
    <t>SUPERAVIT</t>
  </si>
  <si>
    <t>RESULTADOS</t>
  </si>
  <si>
    <t>VALORIZACIONES</t>
  </si>
  <si>
    <t xml:space="preserve">          T O T A L   P A T R I M O N I O   </t>
  </si>
  <si>
    <t>T O T A L   A C T I V O</t>
  </si>
  <si>
    <t xml:space="preserve">T O T A L    P A S I V O   Y   P A T R I M O N I O </t>
  </si>
  <si>
    <t xml:space="preserve">CUENTAS FIDUCIARIAS ACTIVAS  </t>
  </si>
  <si>
    <t xml:space="preserve">CUENTAS FIDUCIARIAS PASIVAS Y DE PATRIMONIO </t>
  </si>
  <si>
    <t xml:space="preserve">CUENTAS DE ORDEN DEUDORAS  </t>
  </si>
  <si>
    <t xml:space="preserve">CUENTAS DE ORDEN DEUDORAS POR CONTRA         </t>
  </si>
  <si>
    <t xml:space="preserve">CUENTAS CONTINGENTES DEUDORAS </t>
  </si>
  <si>
    <t xml:space="preserve">CUENTAS CONTINGENTES DEUDORAS POR CONTRA </t>
  </si>
  <si>
    <t xml:space="preserve">CUENTAS CONTINGENTES ACREEDORAS POR CONTRA </t>
  </si>
  <si>
    <t>CUENTAS CONTINGENTES ACREEDORAS</t>
  </si>
  <si>
    <t xml:space="preserve">CUENTAS DE ORDEN ACREEDORAS POR CONTRA           </t>
  </si>
  <si>
    <t xml:space="preserve">CUENTAS DE ORDEN ACREEDORAS          </t>
  </si>
  <si>
    <t>Diciembre 31 de 2009</t>
  </si>
  <si>
    <t>Diciembre 31 de 2007</t>
  </si>
  <si>
    <t>Diciembre 31 de 2005</t>
  </si>
  <si>
    <t xml:space="preserve">TITULOS DE REGULACION MONETARIA Y CAMBIARIA </t>
  </si>
  <si>
    <t>Diciembre 31 de 2003</t>
  </si>
  <si>
    <t>COMPROMISOS DE REVENTA DE INVERSIONES NEGOCIADAS</t>
  </si>
  <si>
    <t>Diciembre 31 de 2001</t>
  </si>
  <si>
    <t>Diciembre 31 de 1999</t>
  </si>
  <si>
    <t>Diciembre 31 de 1997</t>
  </si>
  <si>
    <t>Diciembre 31 de 1995</t>
  </si>
  <si>
    <t>Diciembre 31 de 1993</t>
  </si>
  <si>
    <t xml:space="preserve">Por el período comprendido entre el 1 de Enero y el 31 de Diciembre </t>
  </si>
  <si>
    <t>( Millones  de  Pesos )</t>
  </si>
  <si>
    <t>I N G R E S O S</t>
  </si>
  <si>
    <t>OPERACIONALES</t>
  </si>
  <si>
    <t>INTERESES  Y  RENDIMIENTOS</t>
  </si>
  <si>
    <t xml:space="preserve">Reservas Internacionales  </t>
  </si>
  <si>
    <t xml:space="preserve">Valoración de TES clase "A" a precios de mercado </t>
  </si>
  <si>
    <t>Valoración de TES por operaciones de regulación monetaria</t>
  </si>
  <si>
    <t>Valoración oro no monetario</t>
  </si>
  <si>
    <t>Cartera de Créditos-Líneas de Crédito Externas</t>
  </si>
  <si>
    <t>Cartera de Créditos-Gobierno Nacional</t>
  </si>
  <si>
    <t>Cartera de Créditos - Otros</t>
  </si>
  <si>
    <t>Operaciones de Liquidez</t>
  </si>
  <si>
    <t>Otras Operaciones</t>
  </si>
  <si>
    <t>COMISIONES</t>
  </si>
  <si>
    <t>DIFERENCIAS EN CAMBIO</t>
  </si>
  <si>
    <t>MONEDA  EMITIDA  Y  METALES  PRECIOSOS</t>
  </si>
  <si>
    <t xml:space="preserve">OTROS  OPERACIONALES   </t>
  </si>
  <si>
    <t xml:space="preserve">NO OPERACIONALES  </t>
  </si>
  <si>
    <t>E G R E S O S</t>
  </si>
  <si>
    <t>INTERESES Y RENDIMIENTOS</t>
  </si>
  <si>
    <t>Depósitos remunerados - DTN</t>
  </si>
  <si>
    <t>Depósitos de contracción monetaria</t>
  </si>
  <si>
    <t>Comisión de compromiso crédito flexible  FMI</t>
  </si>
  <si>
    <t>Gastos en la Administración de Reservas Internacionales</t>
  </si>
  <si>
    <t>COMISIONES Y HONORARIOS</t>
  </si>
  <si>
    <t>COSTO DE EMISION DE ESPECIES MONETARIAS</t>
  </si>
  <si>
    <t>GASTOS  DE  PERSONAL</t>
  </si>
  <si>
    <t>GASTOS DE PENSIONADOS</t>
  </si>
  <si>
    <t>GASTOS  GENERALES</t>
  </si>
  <si>
    <t>IMPUESTOS</t>
  </si>
  <si>
    <t>SEGUROS</t>
  </si>
  <si>
    <t>CONTRIBUCIONES Y AFILIACIONES</t>
  </si>
  <si>
    <t>GASTOS CULTURALES</t>
  </si>
  <si>
    <t>PROVISIONES, DEPRECIACIONES Y AMORTIZACIONES</t>
  </si>
  <si>
    <t xml:space="preserve">OTROS OPERACIONALES </t>
  </si>
  <si>
    <t xml:space="preserve">NO OPERACIONALES </t>
  </si>
  <si>
    <t xml:space="preserve">RESULTADO DEL EJERCICIO  </t>
  </si>
  <si>
    <t xml:space="preserve">Valoración de TES Ley 546 </t>
  </si>
  <si>
    <t>Valoración otros títulos</t>
  </si>
  <si>
    <t>Cuentas de depósito - Encaje</t>
  </si>
  <si>
    <t>Valoración de Inversiones en Moneda Nacional a Precios de Mercado</t>
  </si>
  <si>
    <t>Cartera de créditos-Deuda Externa Privada</t>
  </si>
  <si>
    <t>Títulos de Participación</t>
  </si>
  <si>
    <t>Líneas de Crédito Externas</t>
  </si>
  <si>
    <t>Títulos Canjeables por Certificados de Cambio</t>
  </si>
  <si>
    <t>Operaciones Repo de Contracción Monetaria</t>
  </si>
  <si>
    <t xml:space="preserve">Valoración Bonos de Capitalización Banca Pública </t>
  </si>
  <si>
    <t>Pérdida en contratos forward de compra de títulos- TES</t>
  </si>
  <si>
    <t>Otras operaciones</t>
  </si>
  <si>
    <t>Valoración de inversiones en moneda nacional a precios de mercado</t>
  </si>
  <si>
    <t>Certificados de cambio</t>
  </si>
  <si>
    <t>Diciembre 31 de 2012</t>
  </si>
  <si>
    <t>Diciembre 31 de 2013</t>
  </si>
  <si>
    <t xml:space="preserve"> Diciembre 31 de 2010</t>
  </si>
  <si>
    <t>Depósitos remunerados - DTN - Control monetario</t>
  </si>
  <si>
    <t>Reservas internacionales</t>
  </si>
  <si>
    <t>Diciembre 31 de 2014</t>
  </si>
  <si>
    <r>
      <rPr>
        <b/>
        <sz val="20"/>
        <rFont val="Calibri"/>
        <family val="2"/>
        <scheme val="minor"/>
      </rPr>
      <t>BANCO DE LA REPÚBLICA</t>
    </r>
    <r>
      <rPr>
        <b/>
        <sz val="18"/>
        <rFont val="Calibri"/>
        <family val="2"/>
        <scheme val="minor"/>
      </rPr>
      <t xml:space="preserve">
ESTADOS DE SITUACIÓN FINANCIERA</t>
    </r>
  </si>
  <si>
    <t>Cifras expresadas en miles de pesos colombianos</t>
  </si>
  <si>
    <t>Activos</t>
  </si>
  <si>
    <t>Activos en el exterior</t>
  </si>
  <si>
    <t>Activos de reservas internacionales</t>
  </si>
  <si>
    <t>Efectivo</t>
  </si>
  <si>
    <t>6A</t>
  </si>
  <si>
    <t xml:space="preserve">Portafolio de inversiones en administración directa  </t>
  </si>
  <si>
    <t>6B</t>
  </si>
  <si>
    <t>Portafolio de inversiones en administración externa</t>
  </si>
  <si>
    <t>Oro</t>
  </si>
  <si>
    <t>6C</t>
  </si>
  <si>
    <t>Fondo Monetario Internacional</t>
  </si>
  <si>
    <t>6D</t>
  </si>
  <si>
    <t>Fondo Latinoamericano de Reservas</t>
  </si>
  <si>
    <t>6E</t>
  </si>
  <si>
    <t>Convenios internacionales</t>
  </si>
  <si>
    <t>6F</t>
  </si>
  <si>
    <t>Otros activos en el exterior</t>
  </si>
  <si>
    <t>Aportes en organismos y entidades internacionales</t>
  </si>
  <si>
    <t>7A</t>
  </si>
  <si>
    <t>Otros</t>
  </si>
  <si>
    <t>7B</t>
  </si>
  <si>
    <t>Activos internos</t>
  </si>
  <si>
    <t xml:space="preserve">Efectivo </t>
  </si>
  <si>
    <t>Operaciones activas de regulación monetaria</t>
  </si>
  <si>
    <t>Operaciones Repo</t>
  </si>
  <si>
    <t>Inversiones TES</t>
  </si>
  <si>
    <t>Cartera de créditos y cuentas por cobrar</t>
  </si>
  <si>
    <t>Inventarios</t>
  </si>
  <si>
    <t>Activos prepagados</t>
  </si>
  <si>
    <t>Anticipos de contratos</t>
  </si>
  <si>
    <t>Activos intangibles</t>
  </si>
  <si>
    <t>Propiedad, planta y equipo</t>
  </si>
  <si>
    <t>Activos no corrientes mantenidos para la venta</t>
  </si>
  <si>
    <t>Propiedades de Inversión</t>
  </si>
  <si>
    <t>Bienes patrimonio histórico, artístico y cultural</t>
  </si>
  <si>
    <t>Otros activos  internos</t>
  </si>
  <si>
    <t>Total activo</t>
  </si>
  <si>
    <t>Pasivos y Patrimonio</t>
  </si>
  <si>
    <t>Pasivos con el exterior</t>
  </si>
  <si>
    <t>Pasivos de reservas internacionales</t>
  </si>
  <si>
    <t>Cuentas por pagar en operaciones de reservas</t>
  </si>
  <si>
    <t>Otras cuentas por pagar</t>
  </si>
  <si>
    <t>Otros pasivos</t>
  </si>
  <si>
    <t>Obligaciones con organismos internacionales</t>
  </si>
  <si>
    <t>Pasivos internos</t>
  </si>
  <si>
    <t>Billetes en circulación</t>
  </si>
  <si>
    <t xml:space="preserve">Depósitos en cuenta </t>
  </si>
  <si>
    <t>Operaciones pasivas de regulación monetaria</t>
  </si>
  <si>
    <t>Depósitos de control monetario - Gobierno Nacional</t>
  </si>
  <si>
    <t>Depósitos remunerados - Gobierno Nacional</t>
  </si>
  <si>
    <t>Otros depósitos</t>
  </si>
  <si>
    <t>Cuentas por pagar</t>
  </si>
  <si>
    <t>Déficit plan de beneficios definidos</t>
  </si>
  <si>
    <t>Obligaciones laborales y beneficios a empleados a largo plazo</t>
  </si>
  <si>
    <t xml:space="preserve">Provisiones </t>
  </si>
  <si>
    <t xml:space="preserve">Otros pasivos </t>
  </si>
  <si>
    <t>Total pasivo</t>
  </si>
  <si>
    <t>Patrimonio</t>
  </si>
  <si>
    <t>Capital</t>
  </si>
  <si>
    <t>Reservas</t>
  </si>
  <si>
    <t>Resultados acumulados proceso de convergencia a NIIF</t>
  </si>
  <si>
    <t>Otros resultados integrales</t>
  </si>
  <si>
    <t>31A</t>
  </si>
  <si>
    <t>Superávit</t>
  </si>
  <si>
    <t>Resultado del ejercicio en curso</t>
  </si>
  <si>
    <t>Total patrimonio</t>
  </si>
  <si>
    <t>Total Pasivo y patrimonio</t>
  </si>
  <si>
    <r>
      <rPr>
        <b/>
        <sz val="20"/>
        <rFont val="Calibri"/>
        <family val="2"/>
        <scheme val="minor"/>
      </rPr>
      <t>BANCO DE LA REPÚBLICA</t>
    </r>
    <r>
      <rPr>
        <b/>
        <sz val="18"/>
        <rFont val="Calibri"/>
        <family val="2"/>
        <scheme val="minor"/>
      </rPr>
      <t xml:space="preserve">
ESTADOS DE RESULTADOS INTEGRALES</t>
    </r>
  </si>
  <si>
    <t>Por el periodo comprendido entre el 1 de enero y el 31 de Diciembre</t>
  </si>
  <si>
    <t>Cifras expresadas en miles de pesos Colombianos</t>
  </si>
  <si>
    <t>Ingresos y gastos</t>
  </si>
  <si>
    <t>Ingresos</t>
  </si>
  <si>
    <t>Intereses  y  rendimientos</t>
  </si>
  <si>
    <t xml:space="preserve">Reservas internacionales  </t>
  </si>
  <si>
    <t xml:space="preserve">Comisiones </t>
  </si>
  <si>
    <t>Diferencias en cambio</t>
  </si>
  <si>
    <t xml:space="preserve">Moneda metálica emitida </t>
  </si>
  <si>
    <t>Otros  ingresos</t>
  </si>
  <si>
    <t>Total ingresos</t>
  </si>
  <si>
    <t>Egresos</t>
  </si>
  <si>
    <t>Intereses y rendimientos</t>
  </si>
  <si>
    <t xml:space="preserve">Operaciones pasivas de regulación monetaria </t>
  </si>
  <si>
    <t>Depósitos de contración monetaria</t>
  </si>
  <si>
    <t>Gastos en administración de reservas internacionales</t>
  </si>
  <si>
    <t>Comisión de compromiso crédito flexible FMI</t>
  </si>
  <si>
    <t>Costos emisión y distribución especies monetarias</t>
  </si>
  <si>
    <t>Costos de emisión de billetes</t>
  </si>
  <si>
    <t>Costos de emisión moneda metálica</t>
  </si>
  <si>
    <t>Distribución de especies monetarias</t>
  </si>
  <si>
    <t>Beneficios y gastos  de  empleados</t>
  </si>
  <si>
    <t>Gastos  generales</t>
  </si>
  <si>
    <t>Impuestos</t>
  </si>
  <si>
    <t>Seguros</t>
  </si>
  <si>
    <t>Contribuciones y afiliaciones</t>
  </si>
  <si>
    <t>Gastos culturales</t>
  </si>
  <si>
    <t>Deterioro, depreciaciones y amortizaciones</t>
  </si>
  <si>
    <t>Otros gastos</t>
  </si>
  <si>
    <t>Total egresos</t>
  </si>
  <si>
    <t xml:space="preserve">Resultado del ejercicio  </t>
  </si>
  <si>
    <t>Otro resultado integral del período</t>
  </si>
  <si>
    <t>Nuevas mediciones plan de beneficios definidos</t>
  </si>
  <si>
    <t>Resultado integral total</t>
  </si>
  <si>
    <t>Pasivos</t>
  </si>
  <si>
    <t>2. Operaciones activas de Regulación Monetaria:</t>
  </si>
  <si>
    <t>2.1 Operaciones Repo</t>
  </si>
  <si>
    <t>2.2 Portafolio TES</t>
  </si>
  <si>
    <t>1. Pasivos de Reservas Internacionales</t>
  </si>
  <si>
    <t xml:space="preserve"> Patrimonio</t>
  </si>
  <si>
    <t>1. Capital</t>
  </si>
  <si>
    <t>2. Reservas</t>
  </si>
  <si>
    <t>3. Superávit</t>
  </si>
  <si>
    <t>Total Activos</t>
  </si>
  <si>
    <t>Total Pasivo</t>
  </si>
  <si>
    <t>Total Patrimonio</t>
  </si>
  <si>
    <t>Total Pasivo y Patrimonio</t>
  </si>
  <si>
    <t>31B</t>
  </si>
  <si>
    <t>30A</t>
  </si>
  <si>
    <t>Superávit del plan de beneficios definidos</t>
  </si>
  <si>
    <t>Cambios en políticas contables - Adopción nuevas NIIF</t>
  </si>
  <si>
    <t>Instrumentos financieros al valor razonable - ORI</t>
  </si>
  <si>
    <t>Cambios en el valor razonable</t>
  </si>
  <si>
    <t>Traslados a resultados</t>
  </si>
  <si>
    <t>Diciembre 31 de 2008</t>
  </si>
  <si>
    <t>Diciembre 31 de 2006</t>
  </si>
  <si>
    <t>Diciembre 31 de 2004</t>
  </si>
  <si>
    <t>Diciembre 31 de 2002</t>
  </si>
  <si>
    <t>Diciembre 31 de 2000</t>
  </si>
  <si>
    <t>Diciembre 31 de 1998</t>
  </si>
  <si>
    <t>Diciembre 31 de 1996</t>
  </si>
  <si>
    <t>Diciembre 31 de 1994</t>
  </si>
  <si>
    <t xml:space="preserve">P A T R I M O N I O   </t>
  </si>
  <si>
    <t>ACTIVOS EN ADMINISTRACION-CAJA DE PREVISION SOCIAL DEL BANREP</t>
  </si>
  <si>
    <t>APORTES EN ORGANISMOS Y ENTIDADES INTERNACIONALES</t>
  </si>
  <si>
    <t xml:space="preserve">OPERACIONES DE LIQUIDEZ-REPOS Y APOYOS  TRANSITORIOS </t>
  </si>
  <si>
    <t>BALANCE GENERALE</t>
  </si>
  <si>
    <t>T O T A L    I N G R E S O S</t>
  </si>
  <si>
    <t>T O T A L    E G R E S O S</t>
  </si>
  <si>
    <t>La diferencia corresponde Resultado ejercicio anterior</t>
  </si>
  <si>
    <t>1 de Enero de 2014 
Apertura</t>
  </si>
  <si>
    <t>2014 
Año transición</t>
  </si>
  <si>
    <t xml:space="preserve">Estado de situación financiera </t>
  </si>
  <si>
    <t>BANC O DE LA  REPUBLICA</t>
  </si>
  <si>
    <t xml:space="preserve">ESTADO  DE RESULTADOS  </t>
  </si>
  <si>
    <t>BANCO DE LA REPUBLICA</t>
  </si>
  <si>
    <t>Participación en organismos y entidades internacionales</t>
  </si>
  <si>
    <t>2. Obligaciones con Organismos y Entidades Internacionales</t>
  </si>
  <si>
    <t>3. Billetes en Circulación</t>
  </si>
  <si>
    <t>4. Depósitos en Cuenta</t>
  </si>
  <si>
    <t>5. Operaciones Pasivas de Regulación Monetaria</t>
  </si>
  <si>
    <t>5.2 Depósitos de Contracción Monetaria</t>
  </si>
  <si>
    <t>5.1 Remunerados Control Monetario - Gobierno Nal.</t>
  </si>
  <si>
    <t>2,2 Reserva de resultados cambiarios</t>
  </si>
  <si>
    <t>2.3 Reserva para fluctuaciones de monedas</t>
  </si>
  <si>
    <t>2.4 Reserva para protección de activos</t>
  </si>
  <si>
    <t>3.2 Donaciones</t>
  </si>
  <si>
    <t>3.3 Valorizaciones</t>
  </si>
  <si>
    <t>3.4 Ajuste de cambio reservas internacionales</t>
  </si>
  <si>
    <t>3.5 Inversión en activos para actividad cultural</t>
  </si>
  <si>
    <t>3.6 Efecto acumulado cambio contable</t>
  </si>
  <si>
    <t>4. Otros resultados integrales - ORI</t>
  </si>
  <si>
    <t>5. Resultados acumulados proceso de convergencia a NIIF</t>
  </si>
  <si>
    <t>6. Resultados por cambios en política contable - adopción NIIF</t>
  </si>
  <si>
    <r>
      <t xml:space="preserve">1. Activos de Reservas Internacionales  </t>
    </r>
    <r>
      <rPr>
        <b/>
        <vertAlign val="superscript"/>
        <sz val="12"/>
        <color rgb="FFFF0000"/>
        <rFont val="Arial"/>
        <family val="2"/>
      </rPr>
      <t>1</t>
    </r>
  </si>
  <si>
    <t>Estado de situación financiera</t>
  </si>
  <si>
    <t>8. Resultados del Ejercicio</t>
  </si>
  <si>
    <t xml:space="preserve">7. Resultados de ejercicios anteriores </t>
  </si>
  <si>
    <t>Resultado de ejercicios anteriores</t>
  </si>
  <si>
    <t>Inversiones titulos de deuda privada</t>
  </si>
  <si>
    <t>Operaciones de regulación cambiaria</t>
  </si>
  <si>
    <t>Contratos forward</t>
  </si>
  <si>
    <t>Contratos swaps</t>
  </si>
  <si>
    <t>Inversiones en otros títulos de deuda privada</t>
  </si>
  <si>
    <t xml:space="preserve">Operaciones de regulación cambiaria </t>
  </si>
  <si>
    <t>3. Operaciones de Regulación Cambiaria:</t>
  </si>
  <si>
    <t>3.1 Contratos Forward</t>
  </si>
  <si>
    <t>4. Aportes en Organismos y Entidades Internacionales</t>
  </si>
  <si>
    <t>5. Otros Activos</t>
  </si>
  <si>
    <t>6. Operaciones de Regulación Cambiaria</t>
  </si>
  <si>
    <t>6.1 Contratos Forward</t>
  </si>
  <si>
    <t>6.2 Contratos Swaps</t>
  </si>
  <si>
    <t>7. Depósitos Remunerados Gobierno Nacional</t>
  </si>
  <si>
    <t>8. Otros Pasivos</t>
  </si>
  <si>
    <t xml:space="preserve">clave </t>
  </si>
  <si>
    <t>historico</t>
  </si>
  <si>
    <t xml:space="preserve">Hojas pcga </t>
  </si>
  <si>
    <t>Contratos Swaps</t>
  </si>
  <si>
    <r>
      <rPr>
        <b/>
        <vertAlign val="superscript"/>
        <sz val="10"/>
        <color rgb="FFC00000"/>
        <rFont val="Arial"/>
        <family val="2"/>
      </rPr>
      <t xml:space="preserve">1/ </t>
    </r>
    <r>
      <rPr>
        <sz val="10"/>
        <rFont val="Arial"/>
        <family val="2"/>
      </rPr>
      <t>A partir del año 2013 se dejó de netear las reservas y se presentan tanto en el activo como en el pasivo.</t>
    </r>
  </si>
  <si>
    <t>Cifras expresadas en Millones de Pesos Colombianos</t>
  </si>
  <si>
    <t>Banco de la República</t>
  </si>
  <si>
    <t>2.3 Portafolio Títulos de Deuda Privada</t>
  </si>
  <si>
    <t>2.1 Reserva de estabilización monetaria y cambiaria</t>
  </si>
  <si>
    <t>3.1 Liquidación de la CEC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</si>
</sst>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#,##0.0;\(#,##0.0\)"/>
    <numFmt numFmtId="168" formatCode="0.0"/>
    <numFmt numFmtId="169" formatCode="#,##0.0"/>
    <numFmt numFmtId="170" formatCode="#,##0.0_);\(#,##0.0\)"/>
    <numFmt numFmtId="171" formatCode="_(* #,##0_);_(* \(#,##0\);_(* &quot;-&quot;??_);_(@_)"/>
    <numFmt numFmtId="172" formatCode="_-* #,##0.00\ _P_t_s_-;\-* #,##0.00\ _P_t_s_-;_-* &quot;-&quot;??\ _P_t_s_-;_-@_-"/>
    <numFmt numFmtId="173" formatCode="_ * #,##0_ ;_ * \-#,##0_ ;_ * &quot;-&quot;??_ ;_ @_ "/>
    <numFmt numFmtId="174" formatCode="_ * #,##0.00_ ;_ * \-#,##0.00_ ;_ * &quot;-&quot;??_ ;_ @_ "/>
    <numFmt numFmtId="175" formatCode="_-* #,##0.00\ [$€-1]_-;\-* #,##0.00\ [$€-1]_-;_-* &quot;-&quot;??\ [$€-1]_-"/>
    <numFmt numFmtId="176" formatCode="_-* #,##0\ _P_t_s_-;\-* #,##0\ _P_t_s_-;_-* &quot;-&quot;\ _P_t_s_-;_-@_-"/>
    <numFmt numFmtId="177" formatCode="_-* #,##0\ _P_t_a_-;\-* #,##0\ _P_t_a_-;_-* &quot;-&quot;\ _P_t_a_-;_-@_-"/>
    <numFmt numFmtId="178" formatCode="_-* #,##0\ _p_t_a_-;\-* #,##0\ _p_t_a_-;_-* &quot;-&quot;\ _p_t_a_-;_-@_-"/>
    <numFmt numFmtId="179" formatCode="_-* #,##0.00\ _P_t_a_-;\-* #,##0.00\ _P_t_a_-;_-* &quot;-&quot;??\ _P_t_a_-;_-@_-"/>
    <numFmt numFmtId="180" formatCode="&quot;Verdadero&quot;;&quot;Verdadero&quot;;&quot;Falso&quot;"/>
    <numFmt numFmtId="181" formatCode="#,##0.0000"/>
    <numFmt numFmtId="182" formatCode="_ &quot;$&quot;\ * #,##0.00_ ;_ &quot;$&quot;\ * \-#,##0.00_ ;_ &quot;$&quot;\ * &quot;-&quot;??_ ;_ @_ "/>
    <numFmt numFmtId="183" formatCode="0.00_)"/>
    <numFmt numFmtId="184" formatCode="d\ mmm\ yyyy"/>
    <numFmt numFmtId="185" formatCode="#0.00000000"/>
    <numFmt numFmtId="186" formatCode="#,###.00"/>
    <numFmt numFmtId="187" formatCode="#,###.000"/>
    <numFmt numFmtId="188" formatCode="0.000"/>
    <numFmt numFmtId="189" formatCode="#.000"/>
    <numFmt numFmtId="190" formatCode="#,##0.000"/>
    <numFmt numFmtId="191" formatCode="#"/>
    <numFmt numFmtId="192" formatCode="#.00"/>
    <numFmt numFmtId="193" formatCode="#,###.0"/>
    <numFmt numFmtId="194" formatCode="#,###.0000"/>
    <numFmt numFmtId="195" formatCode="#,###.00000"/>
    <numFmt numFmtId="196" formatCode="#,###.000000"/>
    <numFmt numFmtId="197" formatCode="#,###.0000000"/>
    <numFmt numFmtId="198" formatCode="#,###.00000000"/>
    <numFmt numFmtId="199" formatCode="\$#,##0.00\ ;\(\$#,##0.00\)"/>
    <numFmt numFmtId="200" formatCode="#,##0.00;\(#,##0.00\)"/>
    <numFmt numFmtId="201" formatCode="_(* #,##0.0_);_(* \(#,##0.0\);_(* &quot;-&quot;??_);_(@_)"/>
    <numFmt numFmtId="202" formatCode="_ * #,##0_ ;_ * \-#,##0_ ;_ * &quot;-&quot;_ ;_ @_ 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Helv"/>
    </font>
    <font>
      <sz val="12"/>
      <name val="Helv"/>
    </font>
    <font>
      <b/>
      <sz val="10"/>
      <name val="Arial"/>
      <family val="2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color indexed="47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</font>
    <font>
      <b/>
      <sz val="18"/>
      <color indexed="24"/>
      <name val="Modern"/>
      <family val="3"/>
    </font>
    <font>
      <b/>
      <sz val="12"/>
      <color indexed="24"/>
      <name val="Modern"/>
      <family val="3"/>
    </font>
    <font>
      <sz val="12"/>
      <color rgb="FFFF000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7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b/>
      <sz val="16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vertAlign val="superscript"/>
      <sz val="12"/>
      <color rgb="FFFF0000"/>
      <name val="Arial"/>
      <family val="2"/>
    </font>
    <font>
      <b/>
      <vertAlign val="superscript"/>
      <sz val="10"/>
      <color rgb="FFC00000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bgColor indexed="4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77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6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75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72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75" fontId="6" fillId="0" borderId="0" applyFont="0" applyFill="0" applyBorder="0" applyAlignment="0" applyProtection="0"/>
    <xf numFmtId="38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10" fontId="28" fillId="18" borderId="6" applyNumberFormat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37" fontId="30" fillId="0" borderId="0"/>
    <xf numFmtId="183" fontId="3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7" applyNumberFormat="0" applyFont="0" applyAlignment="0" applyProtection="0"/>
    <xf numFmtId="0" fontId="3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2" fillId="2" borderId="7" applyNumberFormat="0" applyFont="0" applyAlignment="0" applyProtection="0"/>
    <xf numFmtId="0" fontId="3" fillId="2" borderId="7" applyNumberFormat="0" applyFont="0" applyAlignment="0" applyProtection="0"/>
    <xf numFmtId="0" fontId="33" fillId="19" borderId="0"/>
    <xf numFmtId="0" fontId="34" fillId="17" borderId="0"/>
    <xf numFmtId="0" fontId="35" fillId="20" borderId="0">
      <alignment horizontal="left"/>
    </xf>
    <xf numFmtId="0" fontId="36" fillId="21" borderId="6">
      <alignment horizontal="left"/>
    </xf>
    <xf numFmtId="0" fontId="35" fillId="22" borderId="0"/>
    <xf numFmtId="184" fontId="6" fillId="23" borderId="6">
      <alignment horizontal="left"/>
      <protection locked="0"/>
    </xf>
    <xf numFmtId="3" fontId="6" fillId="23" borderId="6">
      <alignment horizontal="right"/>
      <protection locked="0"/>
    </xf>
    <xf numFmtId="4" fontId="6" fillId="23" borderId="6">
      <alignment horizontal="right"/>
      <protection locked="0"/>
    </xf>
    <xf numFmtId="185" fontId="6" fillId="23" borderId="6">
      <alignment horizontal="right"/>
      <protection locked="0"/>
    </xf>
    <xf numFmtId="186" fontId="6" fillId="23" borderId="6">
      <alignment horizontal="right"/>
      <protection locked="0"/>
    </xf>
    <xf numFmtId="187" fontId="6" fillId="23" borderId="6">
      <alignment horizontal="right"/>
      <protection locked="0"/>
    </xf>
    <xf numFmtId="188" fontId="6" fillId="23" borderId="6">
      <alignment horizontal="right"/>
      <protection locked="0"/>
    </xf>
    <xf numFmtId="189" fontId="6" fillId="23" borderId="6">
      <alignment horizontal="right"/>
      <protection locked="0"/>
    </xf>
    <xf numFmtId="190" fontId="6" fillId="23" borderId="6">
      <alignment horizontal="right"/>
      <protection locked="0"/>
    </xf>
    <xf numFmtId="2" fontId="6" fillId="23" borderId="6">
      <alignment horizontal="right"/>
      <protection locked="0"/>
    </xf>
    <xf numFmtId="191" fontId="6" fillId="23" borderId="6">
      <alignment horizontal="right"/>
      <protection locked="0"/>
    </xf>
    <xf numFmtId="192" fontId="6" fillId="23" borderId="6">
      <alignment horizontal="right"/>
      <protection locked="0"/>
    </xf>
    <xf numFmtId="168" fontId="6" fillId="23" borderId="6">
      <alignment horizontal="right"/>
      <protection locked="0"/>
    </xf>
    <xf numFmtId="1" fontId="6" fillId="23" borderId="6">
      <alignment horizontal="right"/>
      <protection locked="0"/>
    </xf>
    <xf numFmtId="193" fontId="6" fillId="23" borderId="6">
      <alignment horizontal="right"/>
      <protection locked="0"/>
    </xf>
    <xf numFmtId="186" fontId="6" fillId="23" borderId="6">
      <alignment horizontal="right"/>
      <protection locked="0"/>
    </xf>
    <xf numFmtId="187" fontId="6" fillId="23" borderId="6">
      <alignment horizontal="right"/>
      <protection locked="0"/>
    </xf>
    <xf numFmtId="194" fontId="6" fillId="23" borderId="6">
      <alignment horizontal="right"/>
      <protection locked="0"/>
    </xf>
    <xf numFmtId="195" fontId="6" fillId="23" borderId="6">
      <alignment horizontal="right"/>
      <protection locked="0"/>
    </xf>
    <xf numFmtId="196" fontId="6" fillId="23" borderId="6">
      <alignment horizontal="right"/>
      <protection locked="0"/>
    </xf>
    <xf numFmtId="197" fontId="6" fillId="23" borderId="6">
      <alignment horizontal="right"/>
      <protection locked="0"/>
    </xf>
    <xf numFmtId="198" fontId="6" fillId="23" borderId="6">
      <alignment horizontal="right"/>
      <protection locked="0"/>
    </xf>
    <xf numFmtId="49" fontId="6" fillId="23" borderId="6">
      <alignment horizontal="left"/>
      <protection locked="0"/>
    </xf>
    <xf numFmtId="49" fontId="6" fillId="23" borderId="6">
      <alignment horizontal="left" wrapText="1"/>
      <protection locked="0"/>
    </xf>
    <xf numFmtId="18" fontId="6" fillId="23" borderId="6">
      <alignment horizontal="left"/>
      <protection locked="0"/>
    </xf>
    <xf numFmtId="0" fontId="9" fillId="18" borderId="6">
      <alignment horizontal="center"/>
    </xf>
    <xf numFmtId="0" fontId="9" fillId="18" borderId="6">
      <alignment horizontal="center" wrapText="1"/>
    </xf>
    <xf numFmtId="184" fontId="9" fillId="18" borderId="6">
      <alignment horizontal="left"/>
    </xf>
    <xf numFmtId="0" fontId="9" fillId="18" borderId="6">
      <alignment horizontal="left"/>
    </xf>
    <xf numFmtId="0" fontId="9" fillId="18" borderId="6">
      <alignment horizontal="left" wrapText="1"/>
    </xf>
    <xf numFmtId="0" fontId="9" fillId="18" borderId="6">
      <alignment horizontal="right"/>
    </xf>
    <xf numFmtId="0" fontId="9" fillId="18" borderId="6">
      <alignment horizontal="right" wrapText="1"/>
    </xf>
    <xf numFmtId="184" fontId="6" fillId="24" borderId="6">
      <alignment horizontal="left"/>
    </xf>
    <xf numFmtId="3" fontId="6" fillId="24" borderId="6">
      <alignment horizontal="right"/>
    </xf>
    <xf numFmtId="4" fontId="6" fillId="24" borderId="6">
      <alignment horizontal="right"/>
    </xf>
    <xf numFmtId="185" fontId="6" fillId="24" borderId="6">
      <alignment horizontal="right"/>
    </xf>
    <xf numFmtId="186" fontId="6" fillId="24" borderId="6">
      <alignment horizontal="right"/>
    </xf>
    <xf numFmtId="187" fontId="6" fillId="24" borderId="6">
      <alignment horizontal="right"/>
      <protection locked="0"/>
    </xf>
    <xf numFmtId="188" fontId="6" fillId="24" borderId="6">
      <alignment horizontal="right"/>
    </xf>
    <xf numFmtId="189" fontId="6" fillId="24" borderId="6">
      <alignment horizontal="right"/>
    </xf>
    <xf numFmtId="190" fontId="6" fillId="24" borderId="6">
      <alignment horizontal="right"/>
    </xf>
    <xf numFmtId="2" fontId="6" fillId="24" borderId="6">
      <alignment horizontal="right"/>
    </xf>
    <xf numFmtId="191" fontId="6" fillId="24" borderId="6">
      <alignment horizontal="right"/>
    </xf>
    <xf numFmtId="192" fontId="6" fillId="24" borderId="6">
      <alignment horizontal="right"/>
    </xf>
    <xf numFmtId="168" fontId="6" fillId="24" borderId="6">
      <alignment horizontal="right"/>
    </xf>
    <xf numFmtId="1" fontId="6" fillId="24" borderId="6">
      <alignment horizontal="right"/>
    </xf>
    <xf numFmtId="193" fontId="6" fillId="24" borderId="6">
      <alignment horizontal="right"/>
    </xf>
    <xf numFmtId="186" fontId="6" fillId="24" borderId="6">
      <alignment horizontal="right"/>
    </xf>
    <xf numFmtId="187" fontId="6" fillId="24" borderId="6">
      <alignment horizontal="right"/>
    </xf>
    <xf numFmtId="194" fontId="6" fillId="24" borderId="6">
      <alignment horizontal="right"/>
    </xf>
    <xf numFmtId="195" fontId="6" fillId="24" borderId="6">
      <alignment horizontal="right"/>
    </xf>
    <xf numFmtId="196" fontId="6" fillId="24" borderId="6">
      <alignment horizontal="right"/>
    </xf>
    <xf numFmtId="197" fontId="6" fillId="24" borderId="6">
      <alignment horizontal="right"/>
    </xf>
    <xf numFmtId="198" fontId="6" fillId="24" borderId="6">
      <alignment horizontal="right"/>
    </xf>
    <xf numFmtId="49" fontId="6" fillId="24" borderId="6">
      <alignment horizontal="left"/>
    </xf>
    <xf numFmtId="49" fontId="6" fillId="24" borderId="6">
      <alignment horizontal="left" wrapText="1"/>
    </xf>
    <xf numFmtId="18" fontId="6" fillId="24" borderId="6">
      <alignment horizontal="left"/>
    </xf>
    <xf numFmtId="49" fontId="6" fillId="25" borderId="6">
      <alignment horizontal="lef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8"/>
    <xf numFmtId="0" fontId="6" fillId="0" borderId="0" applyNumberFormat="0"/>
    <xf numFmtId="0" fontId="38" fillId="0" borderId="0" applyProtection="0"/>
    <xf numFmtId="199" fontId="38" fillId="0" borderId="0" applyProtection="0"/>
    <xf numFmtId="0" fontId="39" fillId="0" borderId="0" applyProtection="0"/>
    <xf numFmtId="0" fontId="40" fillId="0" borderId="0" applyProtection="0"/>
    <xf numFmtId="0" fontId="38" fillId="0" borderId="5" applyProtection="0"/>
    <xf numFmtId="0" fontId="38" fillId="0" borderId="0"/>
    <xf numFmtId="10" fontId="38" fillId="0" borderId="0" applyProtection="0"/>
    <xf numFmtId="0" fontId="38" fillId="0" borderId="0"/>
    <xf numFmtId="2" fontId="38" fillId="0" borderId="0" applyProtection="0"/>
    <xf numFmtId="4" fontId="38" fillId="0" borderId="0" applyProtection="0"/>
    <xf numFmtId="0" fontId="45" fillId="0" borderId="0"/>
    <xf numFmtId="170" fontId="46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5" fillId="0" borderId="0"/>
    <xf numFmtId="20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55" fillId="0" borderId="0"/>
    <xf numFmtId="0" fontId="55" fillId="0" borderId="0"/>
    <xf numFmtId="0" fontId="6" fillId="0" borderId="0"/>
    <xf numFmtId="0" fontId="55" fillId="0" borderId="0"/>
  </cellStyleXfs>
  <cellXfs count="300">
    <xf numFmtId="0" fontId="0" fillId="0" borderId="0" xfId="0"/>
    <xf numFmtId="0" fontId="5" fillId="0" borderId="0" xfId="0" applyFont="1" applyFill="1"/>
    <xf numFmtId="0" fontId="5" fillId="0" borderId="0" xfId="0" applyFont="1"/>
    <xf numFmtId="0" fontId="4" fillId="0" borderId="0" xfId="0" applyFont="1"/>
    <xf numFmtId="0" fontId="9" fillId="0" borderId="0" xfId="0" applyFont="1"/>
    <xf numFmtId="171" fontId="5" fillId="0" borderId="0" xfId="1" applyNumberFormat="1" applyFont="1" applyFill="1"/>
    <xf numFmtId="0" fontId="12" fillId="0" borderId="0" xfId="4" applyFont="1" applyFill="1"/>
    <xf numFmtId="0" fontId="15" fillId="0" borderId="0" xfId="4" applyFont="1" applyFill="1" applyBorder="1" applyProtection="1"/>
    <xf numFmtId="173" fontId="15" fillId="0" borderId="0" xfId="4" applyNumberFormat="1" applyFont="1" applyFill="1" applyBorder="1" applyAlignment="1" applyProtection="1">
      <alignment horizontal="center"/>
    </xf>
    <xf numFmtId="0" fontId="16" fillId="0" borderId="0" xfId="4" applyFont="1" applyFill="1" applyBorder="1" applyAlignment="1" applyProtection="1">
      <alignment horizontal="center" vertical="center" wrapText="1"/>
    </xf>
    <xf numFmtId="173" fontId="16" fillId="0" borderId="0" xfId="6" applyNumberFormat="1" applyFont="1" applyFill="1" applyBorder="1" applyAlignment="1" applyProtection="1">
      <alignment horizontal="center" vertical="center" wrapText="1"/>
    </xf>
    <xf numFmtId="0" fontId="20" fillId="0" borderId="0" xfId="4" applyFont="1" applyFill="1" applyBorder="1"/>
    <xf numFmtId="0" fontId="22" fillId="0" borderId="0" xfId="4" applyFont="1" applyFill="1" applyBorder="1" applyAlignment="1" applyProtection="1">
      <alignment horizontal="left"/>
    </xf>
    <xf numFmtId="173" fontId="15" fillId="0" borderId="0" xfId="6" applyNumberFormat="1" applyFont="1" applyFill="1" applyBorder="1" applyAlignment="1" applyProtection="1">
      <alignment horizontal="center"/>
    </xf>
    <xf numFmtId="0" fontId="15" fillId="0" borderId="0" xfId="4" applyFont="1" applyFill="1" applyBorder="1" applyAlignment="1" applyProtection="1">
      <alignment horizontal="center"/>
    </xf>
    <xf numFmtId="0" fontId="12" fillId="0" borderId="0" xfId="4" applyFont="1" applyFill="1" applyBorder="1"/>
    <xf numFmtId="0" fontId="23" fillId="0" borderId="0" xfId="4" applyFont="1" applyFill="1" applyBorder="1" applyProtection="1"/>
    <xf numFmtId="37" fontId="23" fillId="0" borderId="0" xfId="6" applyNumberFormat="1" applyFont="1" applyFill="1" applyBorder="1" applyAlignment="1" applyProtection="1">
      <alignment horizontal="center"/>
    </xf>
    <xf numFmtId="0" fontId="24" fillId="0" borderId="0" xfId="4" applyFont="1" applyFill="1" applyBorder="1"/>
    <xf numFmtId="166" fontId="24" fillId="0" borderId="0" xfId="1" applyFont="1" applyFill="1" applyBorder="1"/>
    <xf numFmtId="0" fontId="25" fillId="0" borderId="0" xfId="4" applyFont="1" applyFill="1" applyBorder="1" applyAlignment="1" applyProtection="1">
      <alignment horizontal="left" indent="1"/>
    </xf>
    <xf numFmtId="37" fontId="18" fillId="0" borderId="0" xfId="6" applyNumberFormat="1" applyFont="1" applyFill="1" applyBorder="1" applyAlignment="1" applyProtection="1">
      <alignment horizontal="center"/>
    </xf>
    <xf numFmtId="0" fontId="14" fillId="0" borderId="0" xfId="4" applyFont="1" applyFill="1" applyBorder="1"/>
    <xf numFmtId="0" fontId="20" fillId="0" borderId="0" xfId="4" applyFont="1" applyFill="1" applyBorder="1" applyAlignment="1" applyProtection="1">
      <alignment horizontal="left" indent="2"/>
    </xf>
    <xf numFmtId="37" fontId="20" fillId="0" borderId="0" xfId="6" applyNumberFormat="1" applyFont="1" applyFill="1" applyBorder="1" applyAlignment="1" applyProtection="1">
      <alignment horizontal="center"/>
    </xf>
    <xf numFmtId="37" fontId="20" fillId="0" borderId="0" xfId="4" applyNumberFormat="1" applyFont="1" applyFill="1" applyBorder="1"/>
    <xf numFmtId="0" fontId="24" fillId="0" borderId="0" xfId="4" applyFont="1" applyFill="1" applyBorder="1" applyAlignment="1" applyProtection="1">
      <alignment horizontal="left" indent="2"/>
    </xf>
    <xf numFmtId="37" fontId="20" fillId="0" borderId="0" xfId="6" applyNumberFormat="1" applyFont="1" applyFill="1" applyBorder="1" applyAlignment="1">
      <alignment horizontal="center"/>
    </xf>
    <xf numFmtId="0" fontId="23" fillId="0" borderId="0" xfId="4" applyFont="1" applyFill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indent="3"/>
    </xf>
    <xf numFmtId="0" fontId="20" fillId="0" borderId="0" xfId="4" applyFont="1" applyFill="1" applyBorder="1" applyAlignment="1" applyProtection="1">
      <alignment horizontal="left" vertical="center" indent="2"/>
    </xf>
    <xf numFmtId="37" fontId="20" fillId="0" borderId="0" xfId="6" applyNumberFormat="1" applyFont="1" applyFill="1" applyBorder="1" applyAlignment="1" applyProtection="1">
      <alignment horizontal="center" vertical="center"/>
    </xf>
    <xf numFmtId="0" fontId="26" fillId="0" borderId="0" xfId="4" applyFont="1" applyFill="1" applyBorder="1" applyAlignment="1" applyProtection="1">
      <alignment horizontal="left" vertical="center" wrapText="1" indent="2"/>
    </xf>
    <xf numFmtId="37" fontId="12" fillId="0" borderId="0" xfId="4" applyNumberFormat="1" applyFont="1" applyFill="1" applyBorder="1"/>
    <xf numFmtId="37" fontId="27" fillId="0" borderId="0" xfId="6" applyNumberFormat="1" applyFont="1" applyFill="1" applyBorder="1" applyProtection="1"/>
    <xf numFmtId="3" fontId="27" fillId="0" borderId="0" xfId="4" applyNumberFormat="1" applyFont="1" applyFill="1" applyBorder="1"/>
    <xf numFmtId="0" fontId="27" fillId="0" borderId="0" xfId="4" applyFont="1" applyFill="1" applyBorder="1"/>
    <xf numFmtId="4" fontId="12" fillId="0" borderId="0" xfId="4" applyNumberFormat="1" applyFont="1" applyFill="1" applyBorder="1"/>
    <xf numFmtId="169" fontId="12" fillId="0" borderId="0" xfId="4" applyNumberFormat="1" applyFont="1" applyFill="1" applyBorder="1"/>
    <xf numFmtId="37" fontId="12" fillId="0" borderId="0" xfId="6" applyNumberFormat="1" applyFont="1" applyFill="1" applyBorder="1" applyAlignment="1">
      <alignment horizontal="center"/>
    </xf>
    <xf numFmtId="166" fontId="12" fillId="0" borderId="0" xfId="4" applyNumberFormat="1" applyFont="1" applyFill="1" applyBorder="1"/>
    <xf numFmtId="0" fontId="12" fillId="0" borderId="1" xfId="4" applyFont="1" applyFill="1" applyBorder="1"/>
    <xf numFmtId="0" fontId="12" fillId="0" borderId="1" xfId="4" applyFont="1" applyFill="1" applyBorder="1" applyAlignment="1">
      <alignment horizontal="center"/>
    </xf>
    <xf numFmtId="37" fontId="12" fillId="0" borderId="1" xfId="6" applyNumberFormat="1" applyFont="1" applyFill="1" applyBorder="1"/>
    <xf numFmtId="0" fontId="12" fillId="0" borderId="0" xfId="4" applyFont="1" applyFill="1" applyBorder="1" applyAlignment="1">
      <alignment horizontal="center"/>
    </xf>
    <xf numFmtId="37" fontId="16" fillId="15" borderId="0" xfId="6" applyNumberFormat="1" applyFont="1" applyFill="1" applyBorder="1"/>
    <xf numFmtId="0" fontId="12" fillId="0" borderId="0" xfId="4" applyFont="1" applyFill="1" applyAlignment="1">
      <alignment horizontal="center"/>
    </xf>
    <xf numFmtId="173" fontId="12" fillId="0" borderId="0" xfId="6" applyNumberFormat="1" applyFont="1" applyFill="1"/>
    <xf numFmtId="0" fontId="12" fillId="0" borderId="0" xfId="4" applyFont="1"/>
    <xf numFmtId="166" fontId="12" fillId="0" borderId="0" xfId="4" applyNumberFormat="1" applyFont="1" applyFill="1"/>
    <xf numFmtId="173" fontId="17" fillId="0" borderId="0" xfId="6" applyNumberFormat="1" applyFont="1" applyFill="1" applyBorder="1" applyAlignment="1">
      <alignment horizontal="center" vertical="center" wrapText="1"/>
    </xf>
    <xf numFmtId="173" fontId="19" fillId="0" borderId="0" xfId="6" applyNumberFormat="1" applyFont="1" applyFill="1" applyBorder="1" applyAlignment="1">
      <alignment horizontal="center" vertical="center" wrapText="1"/>
    </xf>
    <xf numFmtId="0" fontId="17" fillId="0" borderId="0" xfId="6" applyNumberFormat="1" applyFont="1" applyFill="1" applyBorder="1" applyAlignment="1">
      <alignment horizontal="center" vertical="center" wrapText="1"/>
    </xf>
    <xf numFmtId="0" fontId="21" fillId="0" borderId="0" xfId="6" applyNumberFormat="1" applyFont="1" applyFill="1" applyBorder="1" applyAlignment="1">
      <alignment horizontal="center" vertical="top" wrapText="1"/>
    </xf>
    <xf numFmtId="173" fontId="21" fillId="0" borderId="0" xfId="6" applyNumberFormat="1" applyFont="1" applyFill="1" applyBorder="1" applyAlignment="1">
      <alignment horizontal="center" vertical="top" wrapText="1"/>
    </xf>
    <xf numFmtId="0" fontId="20" fillId="0" borderId="0" xfId="4" applyFont="1" applyFill="1" applyBorder="1" applyAlignment="1">
      <alignment horizontal="left" indent="2"/>
    </xf>
    <xf numFmtId="0" fontId="20" fillId="0" borderId="0" xfId="4" applyFont="1" applyFill="1" applyBorder="1" applyAlignment="1" applyProtection="1">
      <alignment horizontal="left" indent="3"/>
    </xf>
    <xf numFmtId="0" fontId="20" fillId="0" borderId="0" xfId="4" applyFont="1" applyFill="1" applyBorder="1" applyAlignment="1" applyProtection="1">
      <alignment horizontal="left" indent="1"/>
    </xf>
    <xf numFmtId="0" fontId="20" fillId="0" borderId="0" xfId="4" applyFont="1" applyFill="1" applyBorder="1" applyAlignment="1" applyProtection="1">
      <alignment horizontal="left" vertical="center" indent="1"/>
    </xf>
    <xf numFmtId="0" fontId="23" fillId="0" borderId="0" xfId="4" applyFont="1" applyFill="1" applyBorder="1" applyAlignment="1" applyProtection="1">
      <alignment vertical="center"/>
    </xf>
    <xf numFmtId="37" fontId="41" fillId="0" borderId="0" xfId="6" applyNumberFormat="1" applyFont="1" applyFill="1" applyBorder="1" applyAlignment="1">
      <alignment horizontal="center"/>
    </xf>
    <xf numFmtId="37" fontId="24" fillId="0" borderId="0" xfId="6" applyNumberFormat="1" applyFont="1" applyFill="1" applyBorder="1" applyAlignment="1">
      <alignment horizontal="center"/>
    </xf>
    <xf numFmtId="171" fontId="12" fillId="0" borderId="0" xfId="1" applyNumberFormat="1" applyFont="1" applyFill="1" applyBorder="1"/>
    <xf numFmtId="0" fontId="12" fillId="0" borderId="0" xfId="137" applyFont="1" applyFill="1"/>
    <xf numFmtId="0" fontId="16" fillId="0" borderId="0" xfId="137" applyFont="1" applyFill="1" applyAlignment="1">
      <alignment horizontal="center"/>
    </xf>
    <xf numFmtId="0" fontId="12" fillId="0" borderId="0" xfId="137" applyFont="1" applyFill="1" applyAlignment="1">
      <alignment horizontal="center" vertical="center"/>
    </xf>
    <xf numFmtId="169" fontId="12" fillId="0" borderId="0" xfId="2" applyNumberFormat="1" applyFont="1" applyFill="1"/>
    <xf numFmtId="2" fontId="12" fillId="0" borderId="0" xfId="5" applyNumberFormat="1" applyFont="1" applyFill="1" applyAlignment="1">
      <alignment horizontal="center"/>
    </xf>
    <xf numFmtId="2" fontId="16" fillId="0" borderId="0" xfId="5" applyNumberFormat="1" applyFont="1" applyFill="1" applyAlignment="1">
      <alignment horizontal="center"/>
    </xf>
    <xf numFmtId="0" fontId="12" fillId="0" borderId="0" xfId="4" applyFont="1" applyFill="1" applyAlignment="1">
      <alignment horizontal="center" vertical="center"/>
    </xf>
    <xf numFmtId="0" fontId="42" fillId="0" borderId="0" xfId="4" applyFont="1" applyFill="1" applyBorder="1"/>
    <xf numFmtId="0" fontId="17" fillId="0" borderId="0" xfId="137" applyFont="1" applyFill="1" applyBorder="1" applyAlignment="1">
      <alignment horizontal="center" vertical="center" wrapText="1"/>
    </xf>
    <xf numFmtId="0" fontId="23" fillId="0" borderId="0" xfId="137" applyFont="1" applyFill="1"/>
    <xf numFmtId="169" fontId="43" fillId="0" borderId="0" xfId="2" applyNumberFormat="1" applyFont="1" applyFill="1" applyAlignment="1" applyProtection="1">
      <alignment horizontal="center" vertical="center"/>
    </xf>
    <xf numFmtId="0" fontId="43" fillId="0" borderId="0" xfId="137" applyFont="1" applyFill="1" applyBorder="1" applyAlignment="1">
      <alignment horizontal="center"/>
    </xf>
    <xf numFmtId="169" fontId="43" fillId="0" borderId="0" xfId="2" applyNumberFormat="1" applyFont="1" applyFill="1" applyProtection="1"/>
    <xf numFmtId="0" fontId="21" fillId="0" borderId="0" xfId="137" applyFont="1" applyFill="1"/>
    <xf numFmtId="0" fontId="25" fillId="0" borderId="0" xfId="137" applyFont="1" applyFill="1" applyAlignment="1">
      <alignment horizontal="left" indent="1"/>
    </xf>
    <xf numFmtId="0" fontId="23" fillId="0" borderId="2" xfId="1" applyNumberFormat="1" applyFont="1" applyFill="1" applyBorder="1" applyAlignment="1" applyProtection="1">
      <alignment horizontal="center" vertical="center"/>
    </xf>
    <xf numFmtId="171" fontId="25" fillId="0" borderId="2" xfId="1" applyNumberFormat="1" applyFont="1" applyFill="1" applyBorder="1" applyProtection="1"/>
    <xf numFmtId="171" fontId="23" fillId="0" borderId="0" xfId="1" applyNumberFormat="1" applyFont="1" applyFill="1" applyBorder="1" applyProtection="1"/>
    <xf numFmtId="0" fontId="13" fillId="0" borderId="0" xfId="137" applyFont="1" applyFill="1"/>
    <xf numFmtId="0" fontId="27" fillId="0" borderId="0" xfId="137" applyFont="1" applyFill="1" applyAlignment="1">
      <alignment horizontal="left" indent="2"/>
    </xf>
    <xf numFmtId="0" fontId="27" fillId="0" borderId="0" xfId="1" applyNumberFormat="1" applyFont="1" applyFill="1" applyBorder="1" applyAlignment="1" applyProtection="1">
      <alignment horizontal="center" vertical="center"/>
    </xf>
    <xf numFmtId="171" fontId="27" fillId="0" borderId="0" xfId="1" applyNumberFormat="1" applyFont="1" applyFill="1" applyBorder="1" applyAlignment="1" applyProtection="1">
      <alignment horizontal="right"/>
    </xf>
    <xf numFmtId="0" fontId="27" fillId="0" borderId="0" xfId="137" applyFont="1" applyFill="1"/>
    <xf numFmtId="0" fontId="20" fillId="0" borderId="0" xfId="137" applyFont="1" applyFill="1" applyAlignment="1">
      <alignment horizontal="left" indent="4"/>
    </xf>
    <xf numFmtId="0" fontId="20" fillId="0" borderId="0" xfId="1" applyNumberFormat="1" applyFont="1" applyFill="1" applyBorder="1" applyAlignment="1" applyProtection="1">
      <alignment horizontal="center" vertical="center"/>
    </xf>
    <xf numFmtId="171" fontId="20" fillId="0" borderId="0" xfId="1" applyNumberFormat="1" applyFont="1" applyFill="1" applyBorder="1" applyProtection="1"/>
    <xf numFmtId="0" fontId="20" fillId="0" borderId="2" xfId="1" applyNumberFormat="1" applyFont="1" applyFill="1" applyBorder="1" applyAlignment="1" applyProtection="1">
      <alignment horizontal="center" vertical="center"/>
    </xf>
    <xf numFmtId="171" fontId="20" fillId="0" borderId="2" xfId="1" applyNumberFormat="1" applyFont="1" applyFill="1" applyBorder="1" applyProtection="1"/>
    <xf numFmtId="0" fontId="27" fillId="0" borderId="0" xfId="1" applyNumberFormat="1" applyFont="1" applyFill="1" applyAlignment="1" applyProtection="1">
      <alignment horizontal="center" vertical="center"/>
    </xf>
    <xf numFmtId="171" fontId="27" fillId="0" borderId="0" xfId="1" applyNumberFormat="1" applyFont="1" applyFill="1" applyProtection="1"/>
    <xf numFmtId="171" fontId="27" fillId="0" borderId="0" xfId="1" applyNumberFormat="1" applyFont="1" applyFill="1" applyBorder="1" applyProtection="1"/>
    <xf numFmtId="0" fontId="23" fillId="0" borderId="0" xfId="1" applyNumberFormat="1" applyFont="1" applyFill="1" applyBorder="1" applyAlignment="1" applyProtection="1">
      <alignment horizontal="center" vertical="center"/>
    </xf>
    <xf numFmtId="171" fontId="25" fillId="0" borderId="0" xfId="1" applyNumberFormat="1" applyFont="1" applyFill="1" applyBorder="1" applyProtection="1"/>
    <xf numFmtId="171" fontId="23" fillId="0" borderId="0" xfId="1" applyNumberFormat="1" applyFont="1" applyFill="1" applyBorder="1" applyAlignment="1" applyProtection="1">
      <alignment horizontal="center" vertical="center"/>
    </xf>
    <xf numFmtId="0" fontId="23" fillId="0" borderId="0" xfId="137" applyFont="1" applyFill="1" applyAlignment="1">
      <alignment horizontal="left"/>
    </xf>
    <xf numFmtId="0" fontId="44" fillId="0" borderId="4" xfId="1" applyNumberFormat="1" applyFont="1" applyFill="1" applyBorder="1" applyAlignment="1" applyProtection="1">
      <alignment horizontal="center" vertical="center"/>
    </xf>
    <xf numFmtId="171" fontId="44" fillId="0" borderId="4" xfId="1" applyNumberFormat="1" applyFont="1" applyFill="1" applyBorder="1" applyAlignment="1" applyProtection="1">
      <alignment horizontal="center" vertical="center"/>
    </xf>
    <xf numFmtId="0" fontId="23" fillId="0" borderId="0" xfId="137" applyFont="1" applyFill="1" applyAlignment="1">
      <alignment horizontal="left" indent="1"/>
    </xf>
    <xf numFmtId="0" fontId="43" fillId="0" borderId="0" xfId="2" applyNumberFormat="1" applyFont="1" applyFill="1" applyAlignment="1" applyProtection="1">
      <alignment horizontal="center" vertical="center"/>
    </xf>
    <xf numFmtId="0" fontId="14" fillId="0" borderId="0" xfId="137" applyFont="1" applyFill="1"/>
    <xf numFmtId="0" fontId="20" fillId="0" borderId="0" xfId="137" applyFont="1" applyFill="1" applyAlignment="1">
      <alignment horizontal="left" indent="2"/>
    </xf>
    <xf numFmtId="0" fontId="20" fillId="0" borderId="0" xfId="137" applyFont="1" applyFill="1" applyAlignment="1">
      <alignment horizontal="left" indent="3"/>
    </xf>
    <xf numFmtId="0" fontId="25" fillId="0" borderId="0" xfId="137" applyFont="1" applyFill="1" applyBorder="1" applyAlignment="1">
      <alignment horizontal="left" indent="1"/>
    </xf>
    <xf numFmtId="0" fontId="23" fillId="0" borderId="0" xfId="137" applyFont="1" applyFill="1" applyAlignment="1">
      <alignment horizontal="left" vertical="center"/>
    </xf>
    <xf numFmtId="0" fontId="44" fillId="0" borderId="5" xfId="1" applyNumberFormat="1" applyFont="1" applyFill="1" applyBorder="1" applyAlignment="1" applyProtection="1">
      <alignment horizontal="center" vertical="center"/>
    </xf>
    <xf numFmtId="171" fontId="23" fillId="0" borderId="5" xfId="1" applyNumberFormat="1" applyFont="1" applyFill="1" applyBorder="1" applyAlignment="1" applyProtection="1">
      <alignment horizontal="right"/>
    </xf>
    <xf numFmtId="0" fontId="43" fillId="0" borderId="0" xfId="137" applyFont="1" applyFill="1" applyAlignment="1">
      <alignment vertical="center"/>
    </xf>
    <xf numFmtId="0" fontId="18" fillId="0" borderId="0" xfId="137" applyFont="1" applyFill="1" applyAlignment="1">
      <alignment horizontal="left" vertical="center"/>
    </xf>
    <xf numFmtId="0" fontId="18" fillId="0" borderId="4" xfId="1" applyNumberFormat="1" applyFont="1" applyFill="1" applyBorder="1" applyAlignment="1" applyProtection="1">
      <alignment horizontal="center" vertical="center"/>
    </xf>
    <xf numFmtId="171" fontId="18" fillId="0" borderId="4" xfId="1" applyNumberFormat="1" applyFont="1" applyFill="1" applyBorder="1" applyAlignment="1" applyProtection="1">
      <alignment horizontal="right"/>
    </xf>
    <xf numFmtId="0" fontId="18" fillId="0" borderId="0" xfId="137" applyFont="1" applyFill="1" applyAlignment="1">
      <alignment vertical="center"/>
    </xf>
    <xf numFmtId="0" fontId="18" fillId="0" borderId="0" xfId="137" applyFont="1" applyFill="1" applyAlignment="1">
      <alignment horizontal="left"/>
    </xf>
    <xf numFmtId="0" fontId="18" fillId="0" borderId="0" xfId="1" applyNumberFormat="1" applyFont="1" applyFill="1" applyBorder="1" applyAlignment="1" applyProtection="1">
      <alignment horizontal="center" vertical="center"/>
    </xf>
    <xf numFmtId="171" fontId="18" fillId="0" borderId="0" xfId="1" applyNumberFormat="1" applyFont="1" applyFill="1" applyBorder="1" applyProtection="1"/>
    <xf numFmtId="0" fontId="20" fillId="0" borderId="0" xfId="137" applyFont="1" applyFill="1"/>
    <xf numFmtId="0" fontId="43" fillId="0" borderId="2" xfId="1" applyNumberFormat="1" applyFont="1" applyFill="1" applyBorder="1" applyAlignment="1" applyProtection="1">
      <alignment horizontal="center" vertical="center"/>
    </xf>
    <xf numFmtId="171" fontId="23" fillId="0" borderId="2" xfId="1" applyNumberFormat="1" applyFont="1" applyFill="1" applyBorder="1" applyProtection="1"/>
    <xf numFmtId="0" fontId="27" fillId="0" borderId="0" xfId="4" applyFont="1" applyFill="1" applyBorder="1" applyAlignment="1" applyProtection="1">
      <alignment horizontal="left"/>
    </xf>
    <xf numFmtId="171" fontId="27" fillId="0" borderId="0" xfId="1" applyNumberFormat="1" applyFont="1" applyFill="1" applyBorder="1" applyAlignment="1" applyProtection="1">
      <alignment horizontal="right" vertical="center"/>
    </xf>
    <xf numFmtId="49" fontId="25" fillId="0" borderId="0" xfId="137" applyNumberFormat="1" applyFont="1" applyFill="1" applyAlignment="1">
      <alignment vertical="center"/>
    </xf>
    <xf numFmtId="171" fontId="20" fillId="0" borderId="0" xfId="1" applyNumberFormat="1" applyFont="1" applyFill="1" applyBorder="1"/>
    <xf numFmtId="171" fontId="25" fillId="0" borderId="0" xfId="1" applyNumberFormat="1" applyFont="1" applyFill="1" applyBorder="1"/>
    <xf numFmtId="0" fontId="6" fillId="0" borderId="0" xfId="0" applyFont="1"/>
    <xf numFmtId="171" fontId="27" fillId="0" borderId="0" xfId="114" applyNumberFormat="1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horizontal="left" indent="2"/>
    </xf>
    <xf numFmtId="171" fontId="24" fillId="0" borderId="0" xfId="114" applyNumberFormat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Continuous"/>
    </xf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22" fillId="0" borderId="0" xfId="0" applyFont="1" applyFill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71" fontId="22" fillId="0" borderId="0" xfId="1" applyNumberFormat="1" applyFont="1" applyFill="1"/>
    <xf numFmtId="0" fontId="22" fillId="0" borderId="0" xfId="0" quotePrefix="1" applyFont="1" applyAlignment="1">
      <alignment horizontal="left"/>
    </xf>
    <xf numFmtId="0" fontId="22" fillId="0" borderId="0" xfId="0" quotePrefix="1" applyFont="1" applyFill="1" applyAlignment="1">
      <alignment horizontal="left"/>
    </xf>
    <xf numFmtId="0" fontId="18" fillId="0" borderId="0" xfId="0" quotePrefix="1" applyFont="1" applyFill="1" applyAlignment="1">
      <alignment horizontal="left" vertical="center"/>
    </xf>
    <xf numFmtId="0" fontId="20" fillId="0" borderId="0" xfId="0" applyFont="1" applyFill="1"/>
    <xf numFmtId="0" fontId="22" fillId="0" borderId="0" xfId="0" quotePrefix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167" fontId="24" fillId="0" borderId="0" xfId="0" applyNumberFormat="1" applyFont="1" applyFill="1"/>
    <xf numFmtId="0" fontId="27" fillId="0" borderId="0" xfId="0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 wrapText="1"/>
    </xf>
    <xf numFmtId="0" fontId="18" fillId="0" borderId="0" xfId="0" quotePrefix="1" applyFont="1" applyFill="1" applyAlignment="1"/>
    <xf numFmtId="0" fontId="20" fillId="0" borderId="0" xfId="0" applyFont="1" applyFill="1" applyAlignment="1"/>
    <xf numFmtId="0" fontId="25" fillId="0" borderId="0" xfId="0" quotePrefix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7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Continuous"/>
    </xf>
    <xf numFmtId="0" fontId="24" fillId="0" borderId="0" xfId="0" applyFont="1" applyFill="1" applyAlignment="1">
      <alignment horizontal="center" vertical="center"/>
    </xf>
    <xf numFmtId="49" fontId="19" fillId="26" borderId="9" xfId="0" applyNumberFormat="1" applyFont="1" applyFill="1" applyBorder="1" applyAlignment="1">
      <alignment horizontal="center" vertical="center" wrapText="1"/>
    </xf>
    <xf numFmtId="49" fontId="19" fillId="26" borderId="10" xfId="0" applyNumberFormat="1" applyFont="1" applyFill="1" applyBorder="1" applyAlignment="1">
      <alignment horizontal="center" vertical="center" wrapText="1"/>
    </xf>
    <xf numFmtId="167" fontId="19" fillId="26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4" fillId="0" borderId="0" xfId="3" applyFont="1" applyFill="1"/>
    <xf numFmtId="0" fontId="22" fillId="0" borderId="0" xfId="3" applyFont="1" applyFill="1" applyAlignment="1">
      <alignment horizontal="centerContinuous"/>
    </xf>
    <xf numFmtId="0" fontId="22" fillId="0" borderId="0" xfId="3" applyFont="1" applyFill="1" applyAlignment="1">
      <alignment horizontal="right"/>
    </xf>
    <xf numFmtId="169" fontId="22" fillId="0" borderId="0" xfId="2" applyNumberFormat="1" applyFont="1" applyFill="1" applyAlignment="1">
      <alignment horizontal="centerContinuous"/>
    </xf>
    <xf numFmtId="0" fontId="22" fillId="0" borderId="0" xfId="3" applyFont="1" applyFill="1"/>
    <xf numFmtId="169" fontId="22" fillId="0" borderId="0" xfId="2" applyNumberFormat="1" applyFont="1" applyFill="1"/>
    <xf numFmtId="0" fontId="24" fillId="0" borderId="0" xfId="3" applyFont="1" applyFill="1" applyAlignment="1">
      <alignment vertical="center"/>
    </xf>
    <xf numFmtId="0" fontId="22" fillId="0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left" vertical="center"/>
    </xf>
    <xf numFmtId="0" fontId="22" fillId="0" borderId="0" xfId="3" applyFont="1" applyFill="1" applyAlignment="1">
      <alignment vertical="center"/>
    </xf>
    <xf numFmtId="169" fontId="22" fillId="0" borderId="0" xfId="2" applyNumberFormat="1" applyFont="1" applyFill="1" applyAlignment="1" applyProtection="1">
      <alignment vertical="center"/>
    </xf>
    <xf numFmtId="0" fontId="22" fillId="0" borderId="0" xfId="3" applyFont="1" applyFill="1" applyAlignment="1">
      <alignment horizontal="center"/>
    </xf>
    <xf numFmtId="169" fontId="22" fillId="0" borderId="0" xfId="2" applyNumberFormat="1" applyFont="1" applyFill="1" applyProtection="1"/>
    <xf numFmtId="0" fontId="22" fillId="0" borderId="0" xfId="3" applyFont="1" applyFill="1" applyAlignment="1">
      <alignment horizontal="left"/>
    </xf>
    <xf numFmtId="169" fontId="24" fillId="0" borderId="0" xfId="2" applyNumberFormat="1" applyFont="1" applyFill="1"/>
    <xf numFmtId="0" fontId="22" fillId="0" borderId="0" xfId="3" applyFont="1" applyFill="1" applyAlignment="1"/>
    <xf numFmtId="201" fontId="22" fillId="0" borderId="0" xfId="1" applyNumberFormat="1" applyFont="1" applyFill="1" applyProtection="1"/>
    <xf numFmtId="201" fontId="22" fillId="0" borderId="0" xfId="1" applyNumberFormat="1" applyFont="1" applyFill="1" applyBorder="1" applyProtection="1"/>
    <xf numFmtId="201" fontId="22" fillId="0" borderId="0" xfId="1" applyNumberFormat="1" applyFont="1" applyProtection="1"/>
    <xf numFmtId="201" fontId="24" fillId="0" borderId="0" xfId="1" applyNumberFormat="1" applyFont="1" applyFill="1"/>
    <xf numFmtId="201" fontId="22" fillId="0" borderId="0" xfId="1" applyNumberFormat="1" applyFont="1" applyFill="1"/>
    <xf numFmtId="201" fontId="22" fillId="0" borderId="2" xfId="1" applyNumberFormat="1" applyFont="1" applyFill="1" applyBorder="1" applyProtection="1"/>
    <xf numFmtId="201" fontId="24" fillId="0" borderId="0" xfId="1" applyNumberFormat="1" applyFont="1" applyFill="1" applyProtection="1"/>
    <xf numFmtId="201" fontId="24" fillId="0" borderId="0" xfId="1" applyNumberFormat="1" applyFont="1" applyProtection="1"/>
    <xf numFmtId="201" fontId="24" fillId="0" borderId="0" xfId="1" applyNumberFormat="1" applyFont="1" applyFill="1" applyBorder="1" applyProtection="1"/>
    <xf numFmtId="201" fontId="24" fillId="0" borderId="0" xfId="1" applyNumberFormat="1" applyFont="1" applyBorder="1" applyProtection="1"/>
    <xf numFmtId="201" fontId="22" fillId="0" borderId="0" xfId="1" applyNumberFormat="1" applyFont="1" applyBorder="1" applyProtection="1"/>
    <xf numFmtId="201" fontId="22" fillId="0" borderId="3" xfId="1" applyNumberFormat="1" applyFont="1" applyFill="1" applyBorder="1" applyProtection="1"/>
    <xf numFmtId="201" fontId="22" fillId="0" borderId="4" xfId="1" applyNumberFormat="1" applyFont="1" applyFill="1" applyBorder="1" applyProtection="1"/>
    <xf numFmtId="0" fontId="24" fillId="0" borderId="0" xfId="3" applyFont="1" applyFill="1" applyAlignment="1">
      <alignment horizontal="left" indent="1"/>
    </xf>
    <xf numFmtId="0" fontId="22" fillId="0" borderId="0" xfId="3" applyFont="1" applyFill="1" applyAlignment="1">
      <alignment horizontal="left" indent="1"/>
    </xf>
    <xf numFmtId="0" fontId="24" fillId="0" borderId="0" xfId="3" applyFont="1" applyFill="1" applyAlignment="1">
      <alignment horizontal="left" indent="2"/>
    </xf>
    <xf numFmtId="0" fontId="24" fillId="0" borderId="0" xfId="0" applyFont="1" applyFill="1" applyAlignment="1">
      <alignment horizontal="left" indent="2"/>
    </xf>
    <xf numFmtId="0" fontId="24" fillId="0" borderId="0" xfId="0" applyFont="1" applyAlignment="1">
      <alignment horizontal="left" indent="2"/>
    </xf>
    <xf numFmtId="0" fontId="22" fillId="0" borderId="0" xfId="3" applyFont="1" applyFill="1" applyAlignment="1">
      <alignment horizontal="left" vertical="center" indent="1"/>
    </xf>
    <xf numFmtId="170" fontId="24" fillId="0" borderId="0" xfId="0" applyNumberFormat="1" applyFont="1" applyAlignment="1">
      <alignment horizontal="left" indent="2"/>
    </xf>
    <xf numFmtId="0" fontId="22" fillId="0" borderId="0" xfId="3" applyFont="1" applyFill="1" applyAlignment="1">
      <alignment vertical="top"/>
    </xf>
    <xf numFmtId="201" fontId="22" fillId="0" borderId="0" xfId="1" applyNumberFormat="1" applyFont="1" applyFill="1" applyBorder="1" applyAlignment="1" applyProtection="1">
      <alignment vertical="center"/>
    </xf>
    <xf numFmtId="201" fontId="22" fillId="0" borderId="0" xfId="1" applyNumberFormat="1" applyFont="1" applyBorder="1" applyAlignment="1" applyProtection="1">
      <alignment vertical="center"/>
    </xf>
    <xf numFmtId="201" fontId="22" fillId="0" borderId="0" xfId="1" applyNumberFormat="1" applyFont="1" applyFill="1" applyAlignment="1">
      <alignment vertical="center"/>
    </xf>
    <xf numFmtId="201" fontId="22" fillId="0" borderId="0" xfId="1" applyNumberFormat="1" applyFont="1" applyFill="1" applyAlignment="1" applyProtection="1">
      <alignment vertical="center"/>
    </xf>
    <xf numFmtId="201" fontId="22" fillId="27" borderId="3" xfId="1" applyNumberFormat="1" applyFont="1" applyFill="1" applyBorder="1" applyProtection="1"/>
    <xf numFmtId="201" fontId="22" fillId="27" borderId="4" xfId="1" applyNumberFormat="1" applyFont="1" applyFill="1" applyBorder="1" applyProtection="1"/>
    <xf numFmtId="201" fontId="22" fillId="27" borderId="3" xfId="1" applyNumberFormat="1" applyFont="1" applyFill="1" applyBorder="1" applyAlignment="1" applyProtection="1">
      <alignment vertical="center"/>
    </xf>
    <xf numFmtId="201" fontId="22" fillId="27" borderId="0" xfId="1" applyNumberFormat="1" applyFont="1" applyFill="1"/>
    <xf numFmtId="201" fontId="22" fillId="29" borderId="3" xfId="1" applyNumberFormat="1" applyFont="1" applyFill="1" applyBorder="1" applyProtection="1"/>
    <xf numFmtId="201" fontId="22" fillId="29" borderId="4" xfId="1" applyNumberFormat="1" applyFont="1" applyFill="1" applyBorder="1" applyProtection="1"/>
    <xf numFmtId="201" fontId="22" fillId="0" borderId="0" xfId="1" applyNumberFormat="1" applyFont="1" applyFill="1" applyAlignment="1">
      <alignment horizontal="center"/>
    </xf>
    <xf numFmtId="201" fontId="18" fillId="0" borderId="0" xfId="1" applyNumberFormat="1" applyFont="1" applyFill="1" applyAlignment="1">
      <alignment horizontal="center" vertical="center"/>
    </xf>
    <xf numFmtId="201" fontId="18" fillId="0" borderId="0" xfId="1" applyNumberFormat="1" applyFont="1" applyFill="1" applyAlignment="1"/>
    <xf numFmtId="201" fontId="22" fillId="0" borderId="0" xfId="1" applyNumberFormat="1" applyFont="1" applyFill="1" applyAlignment="1">
      <alignment horizontal="right"/>
    </xf>
    <xf numFmtId="201" fontId="22" fillId="0" borderId="0" xfId="1" applyNumberFormat="1" applyFont="1" applyFill="1" applyAlignment="1">
      <alignment horizontal="right" vertical="center"/>
    </xf>
    <xf numFmtId="201" fontId="25" fillId="27" borderId="5" xfId="1" applyNumberFormat="1" applyFont="1" applyFill="1" applyBorder="1" applyAlignment="1">
      <alignment vertical="center"/>
    </xf>
    <xf numFmtId="201" fontId="25" fillId="27" borderId="3" xfId="1" applyNumberFormat="1" applyFont="1" applyFill="1" applyBorder="1"/>
    <xf numFmtId="171" fontId="20" fillId="0" borderId="0" xfId="1" applyNumberFormat="1" applyFont="1" applyFill="1" applyBorder="1" applyAlignment="1" applyProtection="1"/>
    <xf numFmtId="171" fontId="24" fillId="0" borderId="0" xfId="1" applyNumberFormat="1" applyFont="1" applyFill="1" applyBorder="1" applyAlignment="1" applyProtection="1"/>
    <xf numFmtId="171" fontId="24" fillId="0" borderId="0" xfId="1" applyNumberFormat="1" applyFont="1" applyFill="1" applyBorder="1"/>
    <xf numFmtId="171" fontId="20" fillId="0" borderId="0" xfId="1" applyNumberFormat="1" applyFont="1" applyFill="1" applyBorder="1" applyAlignment="1" applyProtection="1">
      <alignment vertical="center"/>
    </xf>
    <xf numFmtId="171" fontId="23" fillId="0" borderId="2" xfId="1" applyNumberFormat="1" applyFont="1" applyFill="1" applyBorder="1" applyAlignment="1" applyProtection="1">
      <alignment horizontal="right"/>
    </xf>
    <xf numFmtId="171" fontId="24" fillId="0" borderId="0" xfId="1" applyNumberFormat="1" applyFont="1" applyFill="1" applyBorder="1" applyProtection="1"/>
    <xf numFmtId="171" fontId="23" fillId="0" borderId="4" xfId="1" applyNumberFormat="1" applyFont="1" applyFill="1" applyBorder="1" applyAlignment="1" applyProtection="1">
      <alignment horizontal="right"/>
    </xf>
    <xf numFmtId="171" fontId="23" fillId="0" borderId="0" xfId="1" applyNumberFormat="1" applyFont="1" applyFill="1" applyBorder="1" applyAlignment="1" applyProtection="1">
      <alignment vertical="center"/>
    </xf>
    <xf numFmtId="171" fontId="12" fillId="0" borderId="0" xfId="1" applyNumberFormat="1" applyFont="1" applyFill="1"/>
    <xf numFmtId="171" fontId="12" fillId="0" borderId="0" xfId="4" applyNumberFormat="1" applyFont="1" applyFill="1" applyBorder="1" applyAlignment="1">
      <alignment horizontal="center"/>
    </xf>
    <xf numFmtId="171" fontId="12" fillId="0" borderId="0" xfId="4" applyNumberFormat="1" applyFont="1" applyFill="1" applyAlignment="1">
      <alignment horizontal="center"/>
    </xf>
    <xf numFmtId="171" fontId="23" fillId="28" borderId="5" xfId="1" applyNumberFormat="1" applyFont="1" applyFill="1" applyBorder="1" applyAlignment="1" applyProtection="1">
      <alignment horizontal="right"/>
    </xf>
    <xf numFmtId="171" fontId="23" fillId="28" borderId="4" xfId="1" applyNumberFormat="1" applyFont="1" applyFill="1" applyBorder="1" applyProtection="1"/>
    <xf numFmtId="0" fontId="27" fillId="0" borderId="0" xfId="0" applyFont="1" applyFill="1" applyAlignment="1">
      <alignment horizontal="left" vertical="center"/>
    </xf>
    <xf numFmtId="37" fontId="20" fillId="0" borderId="0" xfId="6" applyNumberFormat="1" applyFont="1" applyFill="1" applyBorder="1" applyAlignment="1" applyProtection="1"/>
    <xf numFmtId="171" fontId="43" fillId="0" borderId="0" xfId="137" applyNumberFormat="1" applyFont="1" applyFill="1" applyBorder="1" applyAlignment="1">
      <alignment horizontal="center" vertical="center" wrapText="1"/>
    </xf>
    <xf numFmtId="171" fontId="22" fillId="0" borderId="0" xfId="0" applyNumberFormat="1" applyFont="1" applyFill="1" applyAlignment="1">
      <alignment horizontal="left"/>
    </xf>
    <xf numFmtId="171" fontId="22" fillId="0" borderId="0" xfId="0" applyNumberFormat="1" applyFont="1" applyFill="1" applyAlignment="1">
      <alignment horizontal="center" vertical="center"/>
    </xf>
    <xf numFmtId="171" fontId="24" fillId="0" borderId="0" xfId="0" applyNumberFormat="1" applyFont="1" applyFill="1"/>
    <xf numFmtId="0" fontId="47" fillId="0" borderId="0" xfId="0" applyFont="1"/>
    <xf numFmtId="0" fontId="49" fillId="0" borderId="0" xfId="0" applyFont="1"/>
    <xf numFmtId="0" fontId="49" fillId="0" borderId="0" xfId="0" applyFont="1" applyFill="1"/>
    <xf numFmtId="0" fontId="49" fillId="0" borderId="0" xfId="0" applyFont="1" applyAlignment="1">
      <alignment horizontal="left" indent="2"/>
    </xf>
    <xf numFmtId="0" fontId="4" fillId="0" borderId="0" xfId="4" applyFont="1" applyFill="1" applyAlignment="1" applyProtection="1">
      <alignment horizontal="center" wrapText="1"/>
    </xf>
    <xf numFmtId="0" fontId="48" fillId="0" borderId="0" xfId="0" applyFont="1"/>
    <xf numFmtId="0" fontId="49" fillId="0" borderId="0" xfId="0" applyFont="1" applyFill="1" applyAlignment="1">
      <alignment horizontal="left" indent="2"/>
    </xf>
    <xf numFmtId="0" fontId="52" fillId="0" borderId="0" xfId="0" applyFont="1"/>
    <xf numFmtId="37" fontId="52" fillId="0" borderId="0" xfId="0" applyNumberFormat="1" applyFont="1"/>
    <xf numFmtId="37" fontId="5" fillId="0" borderId="0" xfId="0" applyNumberFormat="1" applyFont="1"/>
    <xf numFmtId="164" fontId="5" fillId="0" borderId="0" xfId="2" applyFont="1"/>
    <xf numFmtId="164" fontId="51" fillId="31" borderId="4" xfId="2" applyFont="1" applyFill="1" applyBorder="1" applyProtection="1"/>
    <xf numFmtId="0" fontId="51" fillId="31" borderId="4" xfId="0" applyFont="1" applyFill="1" applyBorder="1"/>
    <xf numFmtId="0" fontId="4" fillId="0" borderId="0" xfId="4" applyFont="1" applyFill="1" applyAlignment="1" applyProtection="1">
      <alignment wrapText="1"/>
    </xf>
    <xf numFmtId="171" fontId="5" fillId="0" borderId="0" xfId="1" applyNumberFormat="1" applyFont="1"/>
    <xf numFmtId="171" fontId="49" fillId="0" borderId="0" xfId="1" applyNumberFormat="1" applyFont="1"/>
    <xf numFmtId="171" fontId="49" fillId="0" borderId="0" xfId="1" applyNumberFormat="1" applyFont="1" applyFill="1"/>
    <xf numFmtId="200" fontId="6" fillId="0" borderId="0" xfId="0" applyNumberFormat="1" applyFont="1"/>
    <xf numFmtId="0" fontId="6" fillId="0" borderId="0" xfId="0" applyFont="1" applyFill="1" applyBorder="1"/>
    <xf numFmtId="171" fontId="20" fillId="0" borderId="0" xfId="114" applyNumberFormat="1" applyFont="1" applyFill="1" applyBorder="1" applyAlignment="1" applyProtection="1">
      <alignment horizontal="right" vertical="center"/>
    </xf>
    <xf numFmtId="0" fontId="12" fillId="0" borderId="0" xfId="4" applyFont="1" applyFill="1"/>
    <xf numFmtId="0" fontId="20" fillId="0" borderId="0" xfId="4" applyFont="1" applyFill="1" applyBorder="1" applyAlignment="1" applyProtection="1">
      <alignment horizontal="left" indent="1"/>
    </xf>
    <xf numFmtId="171" fontId="27" fillId="0" borderId="0" xfId="114" applyNumberFormat="1" applyFont="1" applyFill="1" applyBorder="1" applyAlignment="1" applyProtection="1">
      <alignment horizontal="right"/>
    </xf>
    <xf numFmtId="171" fontId="12" fillId="0" borderId="0" xfId="137" applyNumberFormat="1" applyFont="1" applyFill="1" applyAlignment="1">
      <alignment horizontal="center" vertical="center"/>
    </xf>
    <xf numFmtId="3" fontId="56" fillId="0" borderId="0" xfId="0" applyNumberFormat="1" applyFont="1"/>
    <xf numFmtId="171" fontId="20" fillId="0" borderId="0" xfId="114" applyNumberFormat="1" applyFont="1" applyFill="1" applyBorder="1" applyProtection="1"/>
    <xf numFmtId="171" fontId="25" fillId="0" borderId="0" xfId="114" applyNumberFormat="1" applyFont="1" applyFill="1" applyBorder="1" applyProtection="1"/>
    <xf numFmtId="171" fontId="27" fillId="0" borderId="0" xfId="114" applyNumberFormat="1" applyFont="1" applyFill="1" applyBorder="1" applyProtection="1"/>
    <xf numFmtId="164" fontId="20" fillId="0" borderId="0" xfId="2" applyFont="1" applyFill="1" applyBorder="1" applyAlignment="1" applyProtection="1"/>
    <xf numFmtId="171" fontId="25" fillId="0" borderId="0" xfId="114" applyNumberFormat="1" applyFont="1" applyFill="1" applyBorder="1" applyAlignment="1" applyProtection="1">
      <alignment horizontal="right" vertical="center"/>
    </xf>
    <xf numFmtId="3" fontId="27" fillId="0" borderId="0" xfId="0" applyNumberFormat="1" applyFont="1" applyFill="1"/>
    <xf numFmtId="3" fontId="13" fillId="0" borderId="0" xfId="143" applyNumberFormat="1" applyFont="1" applyFill="1"/>
    <xf numFmtId="171" fontId="12" fillId="0" borderId="0" xfId="4" applyNumberFormat="1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17" fillId="0" borderId="0" xfId="137" applyFont="1" applyAlignment="1">
      <alignment horizontal="center" vertical="center" wrapText="1"/>
    </xf>
    <xf numFmtId="3" fontId="13" fillId="0" borderId="0" xfId="143" applyNumberFormat="1" applyFont="1"/>
    <xf numFmtId="0" fontId="12" fillId="0" borderId="0" xfId="137" applyFont="1" applyAlignment="1">
      <alignment horizontal="center" vertical="center"/>
    </xf>
    <xf numFmtId="0" fontId="49" fillId="0" borderId="11" xfId="0" applyFont="1" applyBorder="1"/>
    <xf numFmtId="0" fontId="49" fillId="0" borderId="12" xfId="0" applyFont="1" applyBorder="1"/>
    <xf numFmtId="0" fontId="50" fillId="30" borderId="11" xfId="4" applyFont="1" applyFill="1" applyBorder="1" applyAlignment="1" applyProtection="1">
      <alignment horizontal="center" vertical="center" wrapText="1"/>
    </xf>
    <xf numFmtId="0" fontId="50" fillId="30" borderId="12" xfId="4" applyFont="1" applyFill="1" applyBorder="1" applyAlignment="1" applyProtection="1">
      <alignment horizontal="center" vertical="center" wrapText="1"/>
    </xf>
    <xf numFmtId="0" fontId="50" fillId="30" borderId="12" xfId="3" applyFont="1" applyFill="1" applyBorder="1" applyAlignment="1">
      <alignment horizontal="center" vertical="center" wrapText="1"/>
    </xf>
    <xf numFmtId="0" fontId="10" fillId="0" borderId="0" xfId="4" applyFont="1" applyFill="1" applyAlignment="1" applyProtection="1">
      <alignment horizontal="center" wrapText="1"/>
    </xf>
    <xf numFmtId="0" fontId="13" fillId="0" borderId="0" xfId="4" applyFont="1" applyFill="1" applyAlignment="1" applyProtection="1">
      <alignment horizontal="center" wrapText="1"/>
    </xf>
    <xf numFmtId="2" fontId="14" fillId="0" borderId="0" xfId="5" applyNumberFormat="1" applyFont="1" applyFill="1" applyAlignment="1">
      <alignment horizontal="center"/>
    </xf>
    <xf numFmtId="0" fontId="17" fillId="16" borderId="11" xfId="4" applyFont="1" applyFill="1" applyBorder="1" applyAlignment="1" applyProtection="1">
      <alignment horizontal="center" vertical="center" wrapText="1"/>
    </xf>
    <xf numFmtId="0" fontId="17" fillId="16" borderId="12" xfId="3" applyFont="1" applyFill="1" applyBorder="1" applyAlignment="1">
      <alignment horizontal="center" vertical="center" wrapText="1"/>
    </xf>
    <xf numFmtId="173" fontId="17" fillId="16" borderId="11" xfId="6" applyNumberFormat="1" applyFont="1" applyFill="1" applyBorder="1" applyAlignment="1">
      <alignment horizontal="center" vertical="center" wrapText="1"/>
    </xf>
    <xf numFmtId="173" fontId="17" fillId="16" borderId="12" xfId="6" applyNumberFormat="1" applyFont="1" applyFill="1" applyBorder="1" applyAlignment="1">
      <alignment horizontal="center" vertical="center" wrapText="1"/>
    </xf>
    <xf numFmtId="0" fontId="17" fillId="26" borderId="11" xfId="6" applyNumberFormat="1" applyFont="1" applyFill="1" applyBorder="1" applyAlignment="1">
      <alignment horizontal="center" vertical="center" wrapText="1"/>
    </xf>
    <xf numFmtId="0" fontId="17" fillId="26" borderId="12" xfId="6" applyNumberFormat="1" applyFont="1" applyFill="1" applyBorder="1" applyAlignment="1">
      <alignment horizontal="center" vertical="center" wrapText="1"/>
    </xf>
    <xf numFmtId="173" fontId="17" fillId="26" borderId="11" xfId="6" applyNumberFormat="1" applyFont="1" applyFill="1" applyBorder="1" applyAlignment="1">
      <alignment horizontal="center" vertical="center" wrapText="1"/>
    </xf>
    <xf numFmtId="173" fontId="17" fillId="26" borderId="12" xfId="6" applyNumberFormat="1" applyFont="1" applyFill="1" applyBorder="1" applyAlignment="1">
      <alignment horizontal="center" vertical="center" wrapText="1"/>
    </xf>
    <xf numFmtId="0" fontId="17" fillId="16" borderId="11" xfId="6" applyNumberFormat="1" applyFont="1" applyFill="1" applyBorder="1" applyAlignment="1">
      <alignment horizontal="center" vertical="center" wrapText="1"/>
    </xf>
    <xf numFmtId="0" fontId="17" fillId="16" borderId="12" xfId="6" applyNumberFormat="1" applyFont="1" applyFill="1" applyBorder="1" applyAlignment="1">
      <alignment horizontal="center" vertical="center" wrapText="1"/>
    </xf>
    <xf numFmtId="17" fontId="17" fillId="32" borderId="11" xfId="6" applyNumberFormat="1" applyFont="1" applyFill="1" applyBorder="1" applyAlignment="1">
      <alignment horizontal="center" vertical="center" wrapText="1"/>
    </xf>
    <xf numFmtId="17" fontId="17" fillId="32" borderId="12" xfId="6" applyNumberFormat="1" applyFont="1" applyFill="1" applyBorder="1" applyAlignment="1">
      <alignment horizontal="center" vertical="center" wrapText="1"/>
    </xf>
    <xf numFmtId="17" fontId="17" fillId="26" borderId="11" xfId="6" applyNumberFormat="1" applyFont="1" applyFill="1" applyBorder="1" applyAlignment="1">
      <alignment horizontal="center" vertical="center" wrapText="1"/>
    </xf>
    <xf numFmtId="17" fontId="17" fillId="26" borderId="12" xfId="6" applyNumberFormat="1" applyFont="1" applyFill="1" applyBorder="1" applyAlignment="1">
      <alignment horizontal="center" vertical="center" wrapText="1"/>
    </xf>
    <xf numFmtId="2" fontId="24" fillId="0" borderId="0" xfId="5" applyNumberFormat="1" applyFont="1" applyFill="1" applyAlignment="1">
      <alignment horizontal="center"/>
    </xf>
    <xf numFmtId="0" fontId="5" fillId="0" borderId="11" xfId="0" applyFont="1" applyBorder="1"/>
    <xf numFmtId="0" fontId="5" fillId="0" borderId="10" xfId="0" applyFont="1" applyFill="1" applyBorder="1" applyAlignment="1">
      <alignment horizontal="left"/>
    </xf>
    <xf numFmtId="49" fontId="49" fillId="0" borderId="10" xfId="0" applyNumberFormat="1" applyFont="1" applyFill="1" applyBorder="1" applyAlignment="1">
      <alignment horizontal="left" indent="2"/>
    </xf>
    <xf numFmtId="0" fontId="5" fillId="0" borderId="10" xfId="0" applyFont="1" applyBorder="1"/>
  </cellXfs>
  <cellStyles count="275">
    <cellStyle name="20% - Énfasis1 2" xfId="7" xr:uid="{00000000-0005-0000-0000-000000000000}"/>
    <cellStyle name="20% - Énfasis1 3" xfId="8" xr:uid="{00000000-0005-0000-0000-000001000000}"/>
    <cellStyle name="20% - Énfasis1 4" xfId="9" xr:uid="{00000000-0005-0000-0000-000002000000}"/>
    <cellStyle name="20% - Énfasis2 2" xfId="10" xr:uid="{00000000-0005-0000-0000-000003000000}"/>
    <cellStyle name="20% - Énfasis2 3" xfId="11" xr:uid="{00000000-0005-0000-0000-000004000000}"/>
    <cellStyle name="20% - Énfasis2 4" xfId="12" xr:uid="{00000000-0005-0000-0000-000005000000}"/>
    <cellStyle name="20% - Énfasis3 2" xfId="13" xr:uid="{00000000-0005-0000-0000-000006000000}"/>
    <cellStyle name="20% - Énfasis3 3" xfId="14" xr:uid="{00000000-0005-0000-0000-000007000000}"/>
    <cellStyle name="20% - Énfasis3 4" xfId="15" xr:uid="{00000000-0005-0000-0000-000008000000}"/>
    <cellStyle name="20% - Énfasis4 2" xfId="16" xr:uid="{00000000-0005-0000-0000-000009000000}"/>
    <cellStyle name="20% - Énfasis4 3" xfId="17" xr:uid="{00000000-0005-0000-0000-00000A000000}"/>
    <cellStyle name="20% - Énfasis4 4" xfId="18" xr:uid="{00000000-0005-0000-0000-00000B000000}"/>
    <cellStyle name="20% - Énfasis5 2" xfId="19" xr:uid="{00000000-0005-0000-0000-00000C000000}"/>
    <cellStyle name="20% - Énfasis5 3" xfId="20" xr:uid="{00000000-0005-0000-0000-00000D000000}"/>
    <cellStyle name="20% - Énfasis5 4" xfId="21" xr:uid="{00000000-0005-0000-0000-00000E000000}"/>
    <cellStyle name="20% - Énfasis6 2" xfId="22" xr:uid="{00000000-0005-0000-0000-00000F000000}"/>
    <cellStyle name="20% - Énfasis6 3" xfId="23" xr:uid="{00000000-0005-0000-0000-000010000000}"/>
    <cellStyle name="20% - Énfasis6 4" xfId="24" xr:uid="{00000000-0005-0000-0000-000011000000}"/>
    <cellStyle name="40% - Énfasis1 2" xfId="25" xr:uid="{00000000-0005-0000-0000-000012000000}"/>
    <cellStyle name="40% - Énfasis1 3" xfId="26" xr:uid="{00000000-0005-0000-0000-000013000000}"/>
    <cellStyle name="40% - Énfasis1 4" xfId="27" xr:uid="{00000000-0005-0000-0000-000014000000}"/>
    <cellStyle name="40% - Énfasis2 2" xfId="28" xr:uid="{00000000-0005-0000-0000-000015000000}"/>
    <cellStyle name="40% - Énfasis2 3" xfId="29" xr:uid="{00000000-0005-0000-0000-000016000000}"/>
    <cellStyle name="40% - Énfasis2 4" xfId="30" xr:uid="{00000000-0005-0000-0000-000017000000}"/>
    <cellStyle name="40% - Énfasis3 2" xfId="31" xr:uid="{00000000-0005-0000-0000-000018000000}"/>
    <cellStyle name="40% - Énfasis3 3" xfId="32" xr:uid="{00000000-0005-0000-0000-000019000000}"/>
    <cellStyle name="40% - Énfasis3 4" xfId="33" xr:uid="{00000000-0005-0000-0000-00001A000000}"/>
    <cellStyle name="40% - Énfasis4 2" xfId="34" xr:uid="{00000000-0005-0000-0000-00001B000000}"/>
    <cellStyle name="40% - Énfasis4 3" xfId="35" xr:uid="{00000000-0005-0000-0000-00001C000000}"/>
    <cellStyle name="40% - Énfasis4 4" xfId="36" xr:uid="{00000000-0005-0000-0000-00001D000000}"/>
    <cellStyle name="40% - Énfasis5 2" xfId="37" xr:uid="{00000000-0005-0000-0000-00001E000000}"/>
    <cellStyle name="40% - Énfasis5 3" xfId="38" xr:uid="{00000000-0005-0000-0000-00001F000000}"/>
    <cellStyle name="40% - Énfasis5 4" xfId="39" xr:uid="{00000000-0005-0000-0000-000020000000}"/>
    <cellStyle name="40% - Énfasis6 2" xfId="40" xr:uid="{00000000-0005-0000-0000-000021000000}"/>
    <cellStyle name="40% - Énfasis6 3" xfId="41" xr:uid="{00000000-0005-0000-0000-000022000000}"/>
    <cellStyle name="40% - Énfasis6 4" xfId="42" xr:uid="{00000000-0005-0000-0000-000023000000}"/>
    <cellStyle name="Euro" xfId="43" xr:uid="{00000000-0005-0000-0000-000024000000}"/>
    <cellStyle name="Grey" xfId="44" xr:uid="{00000000-0005-0000-0000-000025000000}"/>
    <cellStyle name="Hipervínculo 2" xfId="45" xr:uid="{00000000-0005-0000-0000-000026000000}"/>
    <cellStyle name="Input [yellow]" xfId="46" xr:uid="{00000000-0005-0000-0000-000027000000}"/>
    <cellStyle name="Millares" xfId="1" builtinId="3"/>
    <cellStyle name="Millares [0]" xfId="2" builtinId="6"/>
    <cellStyle name="Millares [0] 2" xfId="47" xr:uid="{00000000-0005-0000-0000-00002A000000}"/>
    <cellStyle name="Millares [0] 2 2" xfId="48" xr:uid="{00000000-0005-0000-0000-00002B000000}"/>
    <cellStyle name="Millares [0] 2 3" xfId="49" xr:uid="{00000000-0005-0000-0000-00002C000000}"/>
    <cellStyle name="Millares [0] 2 4" xfId="50" xr:uid="{00000000-0005-0000-0000-00002D000000}"/>
    <cellStyle name="Millares [0] 2 5" xfId="266" xr:uid="{00000000-0005-0000-0000-00002E000000}"/>
    <cellStyle name="Millares [0] 3" xfId="51" xr:uid="{00000000-0005-0000-0000-00002F000000}"/>
    <cellStyle name="Millares [0] 3 2" xfId="52" xr:uid="{00000000-0005-0000-0000-000030000000}"/>
    <cellStyle name="Millares [0] 4" xfId="53" xr:uid="{00000000-0005-0000-0000-000031000000}"/>
    <cellStyle name="Millares [0] 4 2" xfId="269" xr:uid="{00000000-0005-0000-0000-000032000000}"/>
    <cellStyle name="Millares [0] 4 3" xfId="268" xr:uid="{00000000-0005-0000-0000-000033000000}"/>
    <cellStyle name="Millares [0] 5" xfId="54" xr:uid="{00000000-0005-0000-0000-000034000000}"/>
    <cellStyle name="Millares [0] 6" xfId="262" xr:uid="{00000000-0005-0000-0000-000035000000}"/>
    <cellStyle name="Millares [0] 7" xfId="264" xr:uid="{00000000-0005-0000-0000-000036000000}"/>
    <cellStyle name="Millares 10" xfId="55" xr:uid="{00000000-0005-0000-0000-000037000000}"/>
    <cellStyle name="Millares 10 2" xfId="56" xr:uid="{00000000-0005-0000-0000-000038000000}"/>
    <cellStyle name="Millares 11" xfId="57" xr:uid="{00000000-0005-0000-0000-000039000000}"/>
    <cellStyle name="Millares 11 2" xfId="58" xr:uid="{00000000-0005-0000-0000-00003A000000}"/>
    <cellStyle name="Millares 12" xfId="59" xr:uid="{00000000-0005-0000-0000-00003B000000}"/>
    <cellStyle name="Millares 12 2" xfId="60" xr:uid="{00000000-0005-0000-0000-00003C000000}"/>
    <cellStyle name="Millares 13" xfId="61" xr:uid="{00000000-0005-0000-0000-00003D000000}"/>
    <cellStyle name="Millares 13 2" xfId="62" xr:uid="{00000000-0005-0000-0000-00003E000000}"/>
    <cellStyle name="Millares 14" xfId="63" xr:uid="{00000000-0005-0000-0000-00003F000000}"/>
    <cellStyle name="Millares 14 2" xfId="64" xr:uid="{00000000-0005-0000-0000-000040000000}"/>
    <cellStyle name="Millares 15" xfId="65" xr:uid="{00000000-0005-0000-0000-000041000000}"/>
    <cellStyle name="Millares 15 2" xfId="66" xr:uid="{00000000-0005-0000-0000-000042000000}"/>
    <cellStyle name="Millares 16" xfId="67" xr:uid="{00000000-0005-0000-0000-000043000000}"/>
    <cellStyle name="Millares 16 2" xfId="68" xr:uid="{00000000-0005-0000-0000-000044000000}"/>
    <cellStyle name="Millares 17" xfId="69" xr:uid="{00000000-0005-0000-0000-000045000000}"/>
    <cellStyle name="Millares 17 2" xfId="70" xr:uid="{00000000-0005-0000-0000-000046000000}"/>
    <cellStyle name="Millares 18" xfId="71" xr:uid="{00000000-0005-0000-0000-000047000000}"/>
    <cellStyle name="Millares 18 2" xfId="72" xr:uid="{00000000-0005-0000-0000-000048000000}"/>
    <cellStyle name="Millares 19" xfId="73" xr:uid="{00000000-0005-0000-0000-000049000000}"/>
    <cellStyle name="Millares 19 2" xfId="74" xr:uid="{00000000-0005-0000-0000-00004A000000}"/>
    <cellStyle name="Millares 2" xfId="75" xr:uid="{00000000-0005-0000-0000-00004B000000}"/>
    <cellStyle name="Millares 2 2" xfId="76" xr:uid="{00000000-0005-0000-0000-00004C000000}"/>
    <cellStyle name="Millares 2 3" xfId="77" xr:uid="{00000000-0005-0000-0000-00004D000000}"/>
    <cellStyle name="Millares 2 4" xfId="78" xr:uid="{00000000-0005-0000-0000-00004E000000}"/>
    <cellStyle name="Millares 2 5" xfId="79" xr:uid="{00000000-0005-0000-0000-00004F000000}"/>
    <cellStyle name="Millares 20" xfId="80" xr:uid="{00000000-0005-0000-0000-000050000000}"/>
    <cellStyle name="Millares 20 2" xfId="81" xr:uid="{00000000-0005-0000-0000-000051000000}"/>
    <cellStyle name="Millares 21" xfId="82" xr:uid="{00000000-0005-0000-0000-000052000000}"/>
    <cellStyle name="Millares 21 2" xfId="83" xr:uid="{00000000-0005-0000-0000-000053000000}"/>
    <cellStyle name="Millares 22" xfId="84" xr:uid="{00000000-0005-0000-0000-000054000000}"/>
    <cellStyle name="Millares 22 2" xfId="85" xr:uid="{00000000-0005-0000-0000-000055000000}"/>
    <cellStyle name="Millares 23" xfId="86" xr:uid="{00000000-0005-0000-0000-000056000000}"/>
    <cellStyle name="Millares 23 2" xfId="87" xr:uid="{00000000-0005-0000-0000-000057000000}"/>
    <cellStyle name="Millares 24" xfId="88" xr:uid="{00000000-0005-0000-0000-000058000000}"/>
    <cellStyle name="Millares 24 2" xfId="89" xr:uid="{00000000-0005-0000-0000-000059000000}"/>
    <cellStyle name="Millares 25" xfId="90" xr:uid="{00000000-0005-0000-0000-00005A000000}"/>
    <cellStyle name="Millares 25 2" xfId="91" xr:uid="{00000000-0005-0000-0000-00005B000000}"/>
    <cellStyle name="Millares 26" xfId="92" xr:uid="{00000000-0005-0000-0000-00005C000000}"/>
    <cellStyle name="Millares 26 2" xfId="93" xr:uid="{00000000-0005-0000-0000-00005D000000}"/>
    <cellStyle name="Millares 27" xfId="94" xr:uid="{00000000-0005-0000-0000-00005E000000}"/>
    <cellStyle name="Millares 27 2" xfId="95" xr:uid="{00000000-0005-0000-0000-00005F000000}"/>
    <cellStyle name="Millares 28" xfId="96" xr:uid="{00000000-0005-0000-0000-000060000000}"/>
    <cellStyle name="Millares 28 2" xfId="97" xr:uid="{00000000-0005-0000-0000-000061000000}"/>
    <cellStyle name="Millares 29" xfId="98" xr:uid="{00000000-0005-0000-0000-000062000000}"/>
    <cellStyle name="Millares 29 2" xfId="99" xr:uid="{00000000-0005-0000-0000-000063000000}"/>
    <cellStyle name="Millares 3" xfId="100" xr:uid="{00000000-0005-0000-0000-000064000000}"/>
    <cellStyle name="Millares 3 2" xfId="101" xr:uid="{00000000-0005-0000-0000-000065000000}"/>
    <cellStyle name="Millares 30" xfId="102" xr:uid="{00000000-0005-0000-0000-000066000000}"/>
    <cellStyle name="Millares 30 2" xfId="103" xr:uid="{00000000-0005-0000-0000-000067000000}"/>
    <cellStyle name="Millares 31" xfId="104" xr:uid="{00000000-0005-0000-0000-000068000000}"/>
    <cellStyle name="Millares 31 2" xfId="105" xr:uid="{00000000-0005-0000-0000-000069000000}"/>
    <cellStyle name="Millares 32" xfId="106" xr:uid="{00000000-0005-0000-0000-00006A000000}"/>
    <cellStyle name="Millares 32 2" xfId="107" xr:uid="{00000000-0005-0000-0000-00006B000000}"/>
    <cellStyle name="Millares 33" xfId="108" xr:uid="{00000000-0005-0000-0000-00006C000000}"/>
    <cellStyle name="Millares 33 2" xfId="109" xr:uid="{00000000-0005-0000-0000-00006D000000}"/>
    <cellStyle name="Millares 34" xfId="110" xr:uid="{00000000-0005-0000-0000-00006E000000}"/>
    <cellStyle name="Millares 35" xfId="111" xr:uid="{00000000-0005-0000-0000-00006F000000}"/>
    <cellStyle name="Millares 36" xfId="112" xr:uid="{00000000-0005-0000-0000-000070000000}"/>
    <cellStyle name="Millares 37" xfId="261" xr:uid="{00000000-0005-0000-0000-000071000000}"/>
    <cellStyle name="Millares 4" xfId="113" xr:uid="{00000000-0005-0000-0000-000072000000}"/>
    <cellStyle name="Millares 4 2" xfId="114" xr:uid="{00000000-0005-0000-0000-000073000000}"/>
    <cellStyle name="Millares 4 2 2" xfId="265" xr:uid="{00000000-0005-0000-0000-000074000000}"/>
    <cellStyle name="Millares 4 3" xfId="115" xr:uid="{00000000-0005-0000-0000-000075000000}"/>
    <cellStyle name="Millares 4 4" xfId="116" xr:uid="{00000000-0005-0000-0000-000076000000}"/>
    <cellStyle name="Millares 4 5" xfId="117" xr:uid="{00000000-0005-0000-0000-000077000000}"/>
    <cellStyle name="Millares 5" xfId="6" xr:uid="{00000000-0005-0000-0000-000078000000}"/>
    <cellStyle name="Millares 5 2" xfId="118" xr:uid="{00000000-0005-0000-0000-000079000000}"/>
    <cellStyle name="Millares 6" xfId="119" xr:uid="{00000000-0005-0000-0000-00007A000000}"/>
    <cellStyle name="Millares 6 2" xfId="120" xr:uid="{00000000-0005-0000-0000-00007B000000}"/>
    <cellStyle name="Millares 7" xfId="121" xr:uid="{00000000-0005-0000-0000-00007C000000}"/>
    <cellStyle name="Millares 7 2" xfId="122" xr:uid="{00000000-0005-0000-0000-00007D000000}"/>
    <cellStyle name="Millares 8" xfId="123" xr:uid="{00000000-0005-0000-0000-00007E000000}"/>
    <cellStyle name="Millares 8 2" xfId="124" xr:uid="{00000000-0005-0000-0000-00007F000000}"/>
    <cellStyle name="Millares 9" xfId="125" xr:uid="{00000000-0005-0000-0000-000080000000}"/>
    <cellStyle name="Millares 9 2" xfId="126" xr:uid="{00000000-0005-0000-0000-000081000000}"/>
    <cellStyle name="Millares_SITUACIÓN FINANCIERA BANCO REPUBLICA" xfId="5" xr:uid="{00000000-0005-0000-0000-000082000000}"/>
    <cellStyle name="Moneda 2" xfId="127" xr:uid="{00000000-0005-0000-0000-000083000000}"/>
    <cellStyle name="Moneda 3" xfId="128" xr:uid="{00000000-0005-0000-0000-000084000000}"/>
    <cellStyle name="Moneda 4" xfId="129" xr:uid="{00000000-0005-0000-0000-000085000000}"/>
    <cellStyle name="Moneda 5" xfId="130" xr:uid="{00000000-0005-0000-0000-000086000000}"/>
    <cellStyle name="Moneda 6" xfId="131" xr:uid="{00000000-0005-0000-0000-000087000000}"/>
    <cellStyle name="Moneda 7" xfId="132" xr:uid="{00000000-0005-0000-0000-000088000000}"/>
    <cellStyle name="Moneda 8" xfId="133" xr:uid="{00000000-0005-0000-0000-000089000000}"/>
    <cellStyle name="no dec" xfId="134" xr:uid="{00000000-0005-0000-0000-00008A000000}"/>
    <cellStyle name="Normal" xfId="0" builtinId="0"/>
    <cellStyle name="Normal - Style1" xfId="135" xr:uid="{00000000-0005-0000-0000-00008C000000}"/>
    <cellStyle name="Normal 10" xfId="136" xr:uid="{00000000-0005-0000-0000-00008D000000}"/>
    <cellStyle name="Normal 11" xfId="137" xr:uid="{00000000-0005-0000-0000-00008E000000}"/>
    <cellStyle name="Normal 11 2" xfId="138" xr:uid="{00000000-0005-0000-0000-00008F000000}"/>
    <cellStyle name="Normal 11 3" xfId="139" xr:uid="{00000000-0005-0000-0000-000090000000}"/>
    <cellStyle name="Normal 12" xfId="140" xr:uid="{00000000-0005-0000-0000-000091000000}"/>
    <cellStyle name="Normal 13" xfId="259" xr:uid="{00000000-0005-0000-0000-000092000000}"/>
    <cellStyle name="Normal 14" xfId="260" xr:uid="{00000000-0005-0000-0000-000093000000}"/>
    <cellStyle name="Normal 15" xfId="263" xr:uid="{00000000-0005-0000-0000-000094000000}"/>
    <cellStyle name="Normal 2" xfId="3" xr:uid="{00000000-0005-0000-0000-000095000000}"/>
    <cellStyle name="Normal 2 2" xfId="141" xr:uid="{00000000-0005-0000-0000-000096000000}"/>
    <cellStyle name="Normal 2 2 2" xfId="142" xr:uid="{00000000-0005-0000-0000-000097000000}"/>
    <cellStyle name="Normal 2 2 3" xfId="143" xr:uid="{00000000-0005-0000-0000-000098000000}"/>
    <cellStyle name="Normal 2 3" xfId="144" xr:uid="{00000000-0005-0000-0000-000099000000}"/>
    <cellStyle name="Normal 2 4" xfId="145" xr:uid="{00000000-0005-0000-0000-00009A000000}"/>
    <cellStyle name="Normal 2 5" xfId="258" xr:uid="{00000000-0005-0000-0000-00009B000000}"/>
    <cellStyle name="Normal 2_CUADROS NOTAS 2009" xfId="146" xr:uid="{00000000-0005-0000-0000-00009C000000}"/>
    <cellStyle name="Normal 3" xfId="147" xr:uid="{00000000-0005-0000-0000-00009D000000}"/>
    <cellStyle name="Normal 3 2" xfId="148" xr:uid="{00000000-0005-0000-0000-00009E000000}"/>
    <cellStyle name="Normal 3 3" xfId="149" xr:uid="{00000000-0005-0000-0000-00009F000000}"/>
    <cellStyle name="Normal 3 4" xfId="267" xr:uid="{00000000-0005-0000-0000-0000A0000000}"/>
    <cellStyle name="Normal 4" xfId="150" xr:uid="{00000000-0005-0000-0000-0000A1000000}"/>
    <cellStyle name="Normal 4 2" xfId="151" xr:uid="{00000000-0005-0000-0000-0000A2000000}"/>
    <cellStyle name="Normal 5" xfId="152" xr:uid="{00000000-0005-0000-0000-0000A3000000}"/>
    <cellStyle name="Normal 6" xfId="153" xr:uid="{00000000-0005-0000-0000-0000A4000000}"/>
    <cellStyle name="Normal 6 2" xfId="274" xr:uid="{00000000-0005-0000-0000-0000A5000000}"/>
    <cellStyle name="Normal 6 3" xfId="270" xr:uid="{00000000-0005-0000-0000-0000A6000000}"/>
    <cellStyle name="Normal 7" xfId="154" xr:uid="{00000000-0005-0000-0000-0000A7000000}"/>
    <cellStyle name="Normal 7 2" xfId="271" xr:uid="{00000000-0005-0000-0000-0000A8000000}"/>
    <cellStyle name="Normal 8" xfId="155" xr:uid="{00000000-0005-0000-0000-0000A9000000}"/>
    <cellStyle name="Normal 8 2" xfId="272" xr:uid="{00000000-0005-0000-0000-0000AA000000}"/>
    <cellStyle name="Normal 9" xfId="156" xr:uid="{00000000-0005-0000-0000-0000AB000000}"/>
    <cellStyle name="Normal 9 2" xfId="273" xr:uid="{00000000-0005-0000-0000-0000AC000000}"/>
    <cellStyle name="Normal_SITUACIÓN FINANCIERA BANCO REPUBLICA" xfId="4" xr:uid="{00000000-0005-0000-0000-0000AD000000}"/>
    <cellStyle name="Notas 10" xfId="157" xr:uid="{00000000-0005-0000-0000-0000AE000000}"/>
    <cellStyle name="Notas 2" xfId="158" xr:uid="{00000000-0005-0000-0000-0000AF000000}"/>
    <cellStyle name="Notas 2 2" xfId="159" xr:uid="{00000000-0005-0000-0000-0000B0000000}"/>
    <cellStyle name="Notas 3" xfId="160" xr:uid="{00000000-0005-0000-0000-0000B1000000}"/>
    <cellStyle name="Notas 3 2" xfId="161" xr:uid="{00000000-0005-0000-0000-0000B2000000}"/>
    <cellStyle name="Notas 4" xfId="162" xr:uid="{00000000-0005-0000-0000-0000B3000000}"/>
    <cellStyle name="Notas 4 2" xfId="163" xr:uid="{00000000-0005-0000-0000-0000B4000000}"/>
    <cellStyle name="Notas 5" xfId="164" xr:uid="{00000000-0005-0000-0000-0000B5000000}"/>
    <cellStyle name="Notas 5 2" xfId="165" xr:uid="{00000000-0005-0000-0000-0000B6000000}"/>
    <cellStyle name="Notas 6" xfId="166" xr:uid="{00000000-0005-0000-0000-0000B7000000}"/>
    <cellStyle name="Notas 6 2" xfId="167" xr:uid="{00000000-0005-0000-0000-0000B8000000}"/>
    <cellStyle name="Notas 7" xfId="168" xr:uid="{00000000-0005-0000-0000-0000B9000000}"/>
    <cellStyle name="Notas 7 2" xfId="169" xr:uid="{00000000-0005-0000-0000-0000BA000000}"/>
    <cellStyle name="Notas 8" xfId="170" xr:uid="{00000000-0005-0000-0000-0000BB000000}"/>
    <cellStyle name="Notas 8 2" xfId="171" xr:uid="{00000000-0005-0000-0000-0000BC000000}"/>
    <cellStyle name="Notas 9" xfId="172" xr:uid="{00000000-0005-0000-0000-0000BD000000}"/>
    <cellStyle name="OPXArea" xfId="173" xr:uid="{00000000-0005-0000-0000-0000BE000000}"/>
    <cellStyle name="OPXButtonBar" xfId="174" xr:uid="{00000000-0005-0000-0000-0000BF000000}"/>
    <cellStyle name="OPXHeadingArea" xfId="175" xr:uid="{00000000-0005-0000-0000-0000C0000000}"/>
    <cellStyle name="OPXHeadingRange" xfId="176" xr:uid="{00000000-0005-0000-0000-0000C1000000}"/>
    <cellStyle name="OPXHeadingWorkbook" xfId="177" xr:uid="{00000000-0005-0000-0000-0000C2000000}"/>
    <cellStyle name="OPXInDate" xfId="178" xr:uid="{00000000-0005-0000-0000-0000C3000000}"/>
    <cellStyle name="OPXInFmat1" xfId="179" xr:uid="{00000000-0005-0000-0000-0000C4000000}"/>
    <cellStyle name="OPXInFmat10" xfId="180" xr:uid="{00000000-0005-0000-0000-0000C5000000}"/>
    <cellStyle name="OPXInFmat11" xfId="181" xr:uid="{00000000-0005-0000-0000-0000C6000000}"/>
    <cellStyle name="OPXInFmat2" xfId="182" xr:uid="{00000000-0005-0000-0000-0000C7000000}"/>
    <cellStyle name="OPXInFmat23" xfId="183" xr:uid="{00000000-0005-0000-0000-0000C8000000}"/>
    <cellStyle name="OPXInFmat25" xfId="184" xr:uid="{00000000-0005-0000-0000-0000C9000000}"/>
    <cellStyle name="OPXInFmat26" xfId="185" xr:uid="{00000000-0005-0000-0000-0000CA000000}"/>
    <cellStyle name="OPXInFmat27" xfId="186" xr:uid="{00000000-0005-0000-0000-0000CB000000}"/>
    <cellStyle name="OPXInFmat5" xfId="187" xr:uid="{00000000-0005-0000-0000-0000CC000000}"/>
    <cellStyle name="OPXInFmat6" xfId="188" xr:uid="{00000000-0005-0000-0000-0000CD000000}"/>
    <cellStyle name="OPXInFmat7" xfId="189" xr:uid="{00000000-0005-0000-0000-0000CE000000}"/>
    <cellStyle name="OPXInFmat8" xfId="190" xr:uid="{00000000-0005-0000-0000-0000CF000000}"/>
    <cellStyle name="OPXInFmat9" xfId="191" xr:uid="{00000000-0005-0000-0000-0000D0000000}"/>
    <cellStyle name="OPXInFmatRate61" xfId="192" xr:uid="{00000000-0005-0000-0000-0000D1000000}"/>
    <cellStyle name="OPXInFmatRate62" xfId="193" xr:uid="{00000000-0005-0000-0000-0000D2000000}"/>
    <cellStyle name="OPXInFmatRate63" xfId="194" xr:uid="{00000000-0005-0000-0000-0000D3000000}"/>
    <cellStyle name="OPXInFmatRate64" xfId="195" xr:uid="{00000000-0005-0000-0000-0000D4000000}"/>
    <cellStyle name="OPXInFmatRate65" xfId="196" xr:uid="{00000000-0005-0000-0000-0000D5000000}"/>
    <cellStyle name="OPXInFmatRate66" xfId="197" xr:uid="{00000000-0005-0000-0000-0000D6000000}"/>
    <cellStyle name="OPXInFmatRate67" xfId="198" xr:uid="{00000000-0005-0000-0000-0000D7000000}"/>
    <cellStyle name="OPXInFmatRate68" xfId="199" xr:uid="{00000000-0005-0000-0000-0000D8000000}"/>
    <cellStyle name="OPXInText" xfId="200" xr:uid="{00000000-0005-0000-0000-0000D9000000}"/>
    <cellStyle name="OPXInTextWrap" xfId="201" xr:uid="{00000000-0005-0000-0000-0000DA000000}"/>
    <cellStyle name="OPXInTime" xfId="202" xr:uid="{00000000-0005-0000-0000-0000DB000000}"/>
    <cellStyle name="OPXLiteralCenter" xfId="203" xr:uid="{00000000-0005-0000-0000-0000DC000000}"/>
    <cellStyle name="OPXLiteralCenterWrap" xfId="204" xr:uid="{00000000-0005-0000-0000-0000DD000000}"/>
    <cellStyle name="OPXLiteralDateLeft" xfId="205" xr:uid="{00000000-0005-0000-0000-0000DE000000}"/>
    <cellStyle name="OPXLiteralLeft" xfId="206" xr:uid="{00000000-0005-0000-0000-0000DF000000}"/>
    <cellStyle name="OPXLiteralLeftWrap" xfId="207" xr:uid="{00000000-0005-0000-0000-0000E0000000}"/>
    <cellStyle name="OPXLiteralRight" xfId="208" xr:uid="{00000000-0005-0000-0000-0000E1000000}"/>
    <cellStyle name="OPXLiteralRightWrap" xfId="209" xr:uid="{00000000-0005-0000-0000-0000E2000000}"/>
    <cellStyle name="OPXOutDate" xfId="210" xr:uid="{00000000-0005-0000-0000-0000E3000000}"/>
    <cellStyle name="OPXOutFmat1" xfId="211" xr:uid="{00000000-0005-0000-0000-0000E4000000}"/>
    <cellStyle name="OPXOutFmat10" xfId="212" xr:uid="{00000000-0005-0000-0000-0000E5000000}"/>
    <cellStyle name="OPXOutFmat11" xfId="213" xr:uid="{00000000-0005-0000-0000-0000E6000000}"/>
    <cellStyle name="OPXOutFmat2" xfId="214" xr:uid="{00000000-0005-0000-0000-0000E7000000}"/>
    <cellStyle name="OPXOutFmat23" xfId="215" xr:uid="{00000000-0005-0000-0000-0000E8000000}"/>
    <cellStyle name="OPXOutFmat25" xfId="216" xr:uid="{00000000-0005-0000-0000-0000E9000000}"/>
    <cellStyle name="OPXOutFmat26" xfId="217" xr:uid="{00000000-0005-0000-0000-0000EA000000}"/>
    <cellStyle name="OPXOutFmat27" xfId="218" xr:uid="{00000000-0005-0000-0000-0000EB000000}"/>
    <cellStyle name="OPXOutFmat5" xfId="219" xr:uid="{00000000-0005-0000-0000-0000EC000000}"/>
    <cellStyle name="OPXOutFmat6" xfId="220" xr:uid="{00000000-0005-0000-0000-0000ED000000}"/>
    <cellStyle name="OPXOutFmat7" xfId="221" xr:uid="{00000000-0005-0000-0000-0000EE000000}"/>
    <cellStyle name="OPXOutFmat8" xfId="222" xr:uid="{00000000-0005-0000-0000-0000EF000000}"/>
    <cellStyle name="OPXOutFmat9" xfId="223" xr:uid="{00000000-0005-0000-0000-0000F0000000}"/>
    <cellStyle name="OPXOutFmatRate61" xfId="224" xr:uid="{00000000-0005-0000-0000-0000F1000000}"/>
    <cellStyle name="OPXOutFmatRate62" xfId="225" xr:uid="{00000000-0005-0000-0000-0000F2000000}"/>
    <cellStyle name="OPXOutFmatRate63" xfId="226" xr:uid="{00000000-0005-0000-0000-0000F3000000}"/>
    <cellStyle name="OPXOutFmatRate64" xfId="227" xr:uid="{00000000-0005-0000-0000-0000F4000000}"/>
    <cellStyle name="OPXOutFmatRate65" xfId="228" xr:uid="{00000000-0005-0000-0000-0000F5000000}"/>
    <cellStyle name="OPXOutFmatRate66" xfId="229" xr:uid="{00000000-0005-0000-0000-0000F6000000}"/>
    <cellStyle name="OPXOutFmatRate67" xfId="230" xr:uid="{00000000-0005-0000-0000-0000F7000000}"/>
    <cellStyle name="OPXOutFmatRate68" xfId="231" xr:uid="{00000000-0005-0000-0000-0000F8000000}"/>
    <cellStyle name="OPXOutText" xfId="232" xr:uid="{00000000-0005-0000-0000-0000F9000000}"/>
    <cellStyle name="OPXOutTextWrap" xfId="233" xr:uid="{00000000-0005-0000-0000-0000FA000000}"/>
    <cellStyle name="OPXOutTime" xfId="234" xr:uid="{00000000-0005-0000-0000-0000FB000000}"/>
    <cellStyle name="OPXProtected" xfId="235" xr:uid="{00000000-0005-0000-0000-0000FC000000}"/>
    <cellStyle name="Percent [2]" xfId="236" xr:uid="{00000000-0005-0000-0000-0000FD000000}"/>
    <cellStyle name="Porcentaje 2" xfId="237" xr:uid="{00000000-0005-0000-0000-0000FE000000}"/>
    <cellStyle name="Porcentaje 3" xfId="238" xr:uid="{00000000-0005-0000-0000-0000FF000000}"/>
    <cellStyle name="Porcentual 2" xfId="239" xr:uid="{00000000-0005-0000-0000-000000010000}"/>
    <cellStyle name="Porcentual 2 2" xfId="240" xr:uid="{00000000-0005-0000-0000-000001010000}"/>
    <cellStyle name="Porcentual 2 3" xfId="241" xr:uid="{00000000-0005-0000-0000-000002010000}"/>
    <cellStyle name="Porcentual 2 4" xfId="242" xr:uid="{00000000-0005-0000-0000-000003010000}"/>
    <cellStyle name="Porcentual 3" xfId="243" xr:uid="{00000000-0005-0000-0000-000004010000}"/>
    <cellStyle name="Porcentual 3 2" xfId="244" xr:uid="{00000000-0005-0000-0000-000005010000}"/>
    <cellStyle name="Porcentual 4" xfId="245" xr:uid="{00000000-0005-0000-0000-000006010000}"/>
    <cellStyle name="STYL1 - Modelo1" xfId="246" xr:uid="{00000000-0005-0000-0000-000007010000}"/>
    <cellStyle name="Text" xfId="247" xr:uid="{00000000-0005-0000-0000-000008010000}"/>
    <cellStyle name="ДАТА" xfId="248" xr:uid="{00000000-0005-0000-0000-000009010000}"/>
    <cellStyle name="ДЕНЕЖНЫЙ_BOPENGC" xfId="249" xr:uid="{00000000-0005-0000-0000-00000A010000}"/>
    <cellStyle name="ЗАГОЛОВОК1" xfId="250" xr:uid="{00000000-0005-0000-0000-00000B010000}"/>
    <cellStyle name="ЗАГОЛОВОК2" xfId="251" xr:uid="{00000000-0005-0000-0000-00000C010000}"/>
    <cellStyle name="ИТОГОВЫЙ" xfId="252" xr:uid="{00000000-0005-0000-0000-00000D010000}"/>
    <cellStyle name="Обычный_BOPENGC" xfId="253" xr:uid="{00000000-0005-0000-0000-00000E010000}"/>
    <cellStyle name="ПРОЦЕНТНЫЙ_BOPENGC" xfId="254" xr:uid="{00000000-0005-0000-0000-00000F010000}"/>
    <cellStyle name="ТЕКСТ" xfId="255" xr:uid="{00000000-0005-0000-0000-000010010000}"/>
    <cellStyle name="ФИКСИРОВАННЫЙ" xfId="256" xr:uid="{00000000-0005-0000-0000-000011010000}"/>
    <cellStyle name="ФИНАНСОВЫЙ_BOPENGC" xfId="257" xr:uid="{00000000-0005-0000-0000-000012010000}"/>
  </cellStyles>
  <dxfs count="5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0066"/>
      <color rgb="FFFF5050"/>
      <color rgb="FFFFFF99"/>
      <color rgb="FF002774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castrru\Configuraci&#243;n%20local\Archivos%20temporales%20de%20Internet\Content.Outlook\7HU3L8MU\cuadrosreserva-publicac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gutiehe\Mis%20documentos\users\NOTASEF\2008\ELABORADOJFTOGRACE\publicacion\Notas%20Estados%20financieros%20Dic%2031%20de%202008%20-%20definitivo%20para%20monedas%20azul%2015%2001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Gas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duartgo\AppData\Local\Microsoft\Windows\INetCache\Content.Outlook\E6UHP5EI\Balance%20General%20-%20P%20y%20G%201991%20a%20Junio%202020%20comparativ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.1%20Estados%20Financieros%20B&#225;sicos\Anuales\Estado%20de%20Resultados%20Comparativo\PYG-COMPARATIVO-2009-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quint\Reservas\Conciliaciones\SALDOS%20T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4\04_Ga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%20Aspectos%20tecnicos%20intangibles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Reconocimiento%20PPY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Hardwa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Proyecto%202009\20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imat4\dco\Documents%20and%20Settings\gcastrru\Configuraci&#243;n%20local\Archivos%20temporales%20de%20Internet\OLK1D\Administradores%20Externos\Conciliaci&#243;n%20mensual%20OPICS%20-%20%20Administrador\2002\Julio\conciliaci&#243;n%20Julio%20Goldman%20Opics.xls?3037ADF4" TargetMode="External"/><Relationship Id="rId1" Type="http://schemas.openxmlformats.org/officeDocument/2006/relationships/externalLinkPath" Target="file:///\\3037ADF4\conciliaci&#243;n%20Julio%20Goldman%20Opic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is%20documentos\DCO\NIIF\Intangibles\aspectos%20tecnicos\NIIF%20INTANGI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</sheetNames>
    <sheetDataSet>
      <sheetData sheetId="0">
        <row r="2">
          <cell r="K2">
            <v>2243.59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moneda"/>
      <sheetName val="Definitivo"/>
    </sheetNames>
    <sheetDataSet>
      <sheetData sheetId="0" refreshError="1"/>
      <sheetData sheetId="1">
        <row r="32">
          <cell r="A32">
            <v>2243.59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Contratos"/>
      <sheetName val="PagosContrat"/>
      <sheetName val="Axo_Ejec"/>
      <sheetName val="Hoja1"/>
      <sheetName val="DetalladoSW"/>
      <sheetName val="Hoja2"/>
      <sheetName val="Cedec-Cenit y Cud"/>
      <sheetName val="DetalladoSW (2)"/>
      <sheetName val="SG-MR"/>
      <sheetName val="CTS Fin"/>
      <sheetName val="PagosCTS Fin"/>
      <sheetName val="Resumen"/>
      <sheetName val="Resumen(2)"/>
      <sheetName val="Reclasificaciones"/>
    </sheetNames>
    <sheetDataSet>
      <sheetData sheetId="0" refreshError="1"/>
      <sheetData sheetId="1" refreshError="1"/>
      <sheetData sheetId="2" refreshError="1"/>
      <sheetData sheetId="3">
        <row r="145">
          <cell r="A145">
            <v>22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ción Finan mensualizada "/>
      <sheetName val="Estado resultado mensualizado"/>
      <sheetName val="Situación Finan Homologado NIIF"/>
      <sheetName val="Estado result Honologado NIIF"/>
      <sheetName val="Situacion finan NIIF  2020-2014"/>
      <sheetName val=" Estado resulta NIIF 2020-2014"/>
      <sheetName val="patrimonio BR"/>
      <sheetName val="Situacion finan PCGA 2014-1993"/>
      <sheetName val=" Estado resulta PCGA 2014-1993"/>
      <sheetName val="clav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7">
          <cell r="C87">
            <v>6934052633.9788904</v>
          </cell>
        </row>
      </sheetData>
      <sheetData sheetId="5">
        <row r="57">
          <cell r="C57">
            <v>6934052633.9788895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y G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16">
          <cell r="K116">
            <v>7269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IBPASIVONUEVO"/>
      <sheetName val="ATRIBINDFAEP"/>
      <sheetName val="VIVF"/>
      <sheetName val="MES ACTUAL"/>
      <sheetName val="RDTOS"/>
      <sheetName val="ATRIBINDICE2"/>
      <sheetName val="ATRIBINDICE"/>
      <sheetName val="SALDOS"/>
      <sheetName val="COMPOSIC"/>
      <sheetName val="AYUDA"/>
      <sheetName val="MOVIMIENTO"/>
      <sheetName val="INDICE"/>
      <sheetName val="TCAMBIO"/>
      <sheetName val="CURVA"/>
      <sheetName val="ATRIBUCION"/>
      <sheetName val="INFORMACION"/>
    </sheetNames>
    <sheetDataSet>
      <sheetData sheetId="0" refreshError="1"/>
      <sheetData sheetId="1" refreshError="1"/>
      <sheetData sheetId="2" refreshError="1">
        <row r="5">
          <cell r="F5">
            <v>1.0009659868273664</v>
          </cell>
        </row>
        <row r="6">
          <cell r="F6">
            <v>1.0046719061123166</v>
          </cell>
        </row>
        <row r="7">
          <cell r="F7">
            <v>0.99964157065506953</v>
          </cell>
        </row>
        <row r="8">
          <cell r="F8">
            <v>1.0007619006230317</v>
          </cell>
        </row>
        <row r="9">
          <cell r="F9">
            <v>0.997052782605518</v>
          </cell>
        </row>
        <row r="10">
          <cell r="F10">
            <v>0.99898621353033745</v>
          </cell>
        </row>
        <row r="11">
          <cell r="F11">
            <v>0.99913262882943943</v>
          </cell>
        </row>
        <row r="12">
          <cell r="F12">
            <v>0.99803157132914022</v>
          </cell>
        </row>
        <row r="13">
          <cell r="F13">
            <v>1.0024979284922906</v>
          </cell>
        </row>
        <row r="14">
          <cell r="F14">
            <v>1.0009889115323503</v>
          </cell>
        </row>
        <row r="15">
          <cell r="F15">
            <v>0.99883307172078739</v>
          </cell>
        </row>
        <row r="16">
          <cell r="F16">
            <v>1.0015964535144952</v>
          </cell>
        </row>
        <row r="17">
          <cell r="F17">
            <v>1.0002553976030735</v>
          </cell>
        </row>
        <row r="18">
          <cell r="F18">
            <v>1.0021974566719756</v>
          </cell>
        </row>
        <row r="19">
          <cell r="F19">
            <v>0.99942974919782401</v>
          </cell>
        </row>
        <row r="20">
          <cell r="F20">
            <v>1.0013271185991321</v>
          </cell>
        </row>
        <row r="21">
          <cell r="F21">
            <v>1.0002390959638734</v>
          </cell>
        </row>
        <row r="22">
          <cell r="F22">
            <v>0.99849309921801821</v>
          </cell>
        </row>
        <row r="23">
          <cell r="F23">
            <v>0.99973112835301292</v>
          </cell>
        </row>
        <row r="24">
          <cell r="F24">
            <v>1.0013296331440664</v>
          </cell>
        </row>
      </sheetData>
      <sheetData sheetId="3" refreshError="1">
        <row r="3">
          <cell r="AG3">
            <v>2000</v>
          </cell>
        </row>
        <row r="4">
          <cell r="AG4">
            <v>2001</v>
          </cell>
        </row>
        <row r="5">
          <cell r="AG5">
            <v>2002</v>
          </cell>
        </row>
      </sheetData>
      <sheetData sheetId="4" refreshError="1">
        <row r="2">
          <cell r="A2" t="str">
            <v>FECHA</v>
          </cell>
          <cell r="Q2" t="str">
            <v>FECHA</v>
          </cell>
          <cell r="R2" t="str">
            <v>INDICE</v>
          </cell>
          <cell r="S2" t="str">
            <v>BR-II</v>
          </cell>
          <cell r="T2" t="str">
            <v>BR-I</v>
          </cell>
          <cell r="U2" t="str">
            <v>BR</v>
          </cell>
          <cell r="V2" t="str">
            <v>JPMORGAN</v>
          </cell>
          <cell r="W2" t="str">
            <v>BARCLAYS</v>
          </cell>
          <cell r="X2" t="str">
            <v>GOLDMAN</v>
          </cell>
          <cell r="Y2" t="str">
            <v>FAEP</v>
          </cell>
          <cell r="Z2" t="str">
            <v>ABN-AMRO</v>
          </cell>
          <cell r="AA2" t="str">
            <v>UBS</v>
          </cell>
          <cell r="AB2" t="str">
            <v>IND FAEP</v>
          </cell>
          <cell r="AC2" t="str">
            <v>FAEP BCOL</v>
          </cell>
          <cell r="AD2" t="str">
            <v>KDTO</v>
          </cell>
          <cell r="AE2" t="str">
            <v>IND. BR-II</v>
          </cell>
          <cell r="BI2" t="str">
            <v>FECHA</v>
          </cell>
          <cell r="BJ2" t="str">
            <v>INDICE</v>
          </cell>
          <cell r="BK2" t="str">
            <v>BR-II</v>
          </cell>
          <cell r="BL2" t="str">
            <v>BR-I</v>
          </cell>
          <cell r="BM2" t="str">
            <v>BR</v>
          </cell>
          <cell r="BN2" t="str">
            <v>JPMORGAN</v>
          </cell>
          <cell r="BO2" t="str">
            <v>BARCLAYS</v>
          </cell>
          <cell r="BP2" t="str">
            <v>GOLDMAN</v>
          </cell>
          <cell r="BQ2" t="str">
            <v>FAEP</v>
          </cell>
          <cell r="BR2" t="str">
            <v>ABN-AMRO</v>
          </cell>
          <cell r="BS2" t="str">
            <v>UBS</v>
          </cell>
          <cell r="BT2" t="str">
            <v>IND FAEP</v>
          </cell>
          <cell r="BU2" t="str">
            <v>FAEP BCOL</v>
          </cell>
          <cell r="BV2" t="str">
            <v>KDTO</v>
          </cell>
          <cell r="CR2" t="str">
            <v>FECHA</v>
          </cell>
          <cell r="CS2" t="str">
            <v>INDICE</v>
          </cell>
          <cell r="CT2" t="str">
            <v>BR-II</v>
          </cell>
          <cell r="CU2" t="str">
            <v>BR-I</v>
          </cell>
          <cell r="CV2" t="str">
            <v>BR</v>
          </cell>
          <cell r="CW2" t="str">
            <v>JPMORGAN</v>
          </cell>
          <cell r="CX2" t="str">
            <v>BARCLAYS</v>
          </cell>
          <cell r="CY2" t="str">
            <v>GOLDMAN</v>
          </cell>
          <cell r="CZ2" t="str">
            <v>FAEP</v>
          </cell>
          <cell r="DA2" t="str">
            <v>ABN-AMRO</v>
          </cell>
        </row>
        <row r="3">
          <cell r="A3">
            <v>34515</v>
          </cell>
          <cell r="Q3">
            <v>34515</v>
          </cell>
          <cell r="BI3">
            <v>34515</v>
          </cell>
        </row>
        <row r="4">
          <cell r="A4">
            <v>34546</v>
          </cell>
          <cell r="Q4">
            <v>34546</v>
          </cell>
          <cell r="BI4">
            <v>34546</v>
          </cell>
          <cell r="DP4">
            <v>37529</v>
          </cell>
          <cell r="DS4" t="str">
            <v>INDICE</v>
          </cell>
          <cell r="DT4" t="str">
            <v>IND. BR-II</v>
          </cell>
          <cell r="DU4" t="str">
            <v>BR-II</v>
          </cell>
          <cell r="DV4" t="str">
            <v>BR-I</v>
          </cell>
          <cell r="DW4" t="str">
            <v>BR</v>
          </cell>
          <cell r="DX4" t="str">
            <v>JPMORGAN</v>
          </cell>
          <cell r="DY4" t="str">
            <v>BARCLAYS</v>
          </cell>
          <cell r="DZ4" t="str">
            <v>GOLDMAN</v>
          </cell>
        </row>
        <row r="5">
          <cell r="A5">
            <v>34577</v>
          </cell>
          <cell r="Q5">
            <v>34577</v>
          </cell>
          <cell r="BI5">
            <v>34577</v>
          </cell>
        </row>
        <row r="6">
          <cell r="A6">
            <v>34607</v>
          </cell>
          <cell r="Q6">
            <v>34607</v>
          </cell>
          <cell r="BI6">
            <v>34607</v>
          </cell>
        </row>
        <row r="7">
          <cell r="A7">
            <v>34638</v>
          </cell>
          <cell r="Q7">
            <v>34638</v>
          </cell>
          <cell r="BI7">
            <v>34638</v>
          </cell>
        </row>
        <row r="8">
          <cell r="A8">
            <v>34668</v>
          </cell>
          <cell r="Q8">
            <v>34668</v>
          </cell>
          <cell r="BI8">
            <v>34668</v>
          </cell>
        </row>
        <row r="9">
          <cell r="A9">
            <v>34699</v>
          </cell>
          <cell r="Q9">
            <v>34699</v>
          </cell>
          <cell r="BI9">
            <v>34699</v>
          </cell>
        </row>
        <row r="10">
          <cell r="A10">
            <v>34730</v>
          </cell>
          <cell r="Q10">
            <v>34730</v>
          </cell>
          <cell r="BI10">
            <v>34730</v>
          </cell>
        </row>
        <row r="11">
          <cell r="A11">
            <v>34758</v>
          </cell>
          <cell r="Q11">
            <v>34758</v>
          </cell>
          <cell r="BI11">
            <v>34758</v>
          </cell>
        </row>
        <row r="12">
          <cell r="A12">
            <v>34789</v>
          </cell>
          <cell r="Q12">
            <v>34789</v>
          </cell>
          <cell r="BI12">
            <v>34789</v>
          </cell>
        </row>
        <row r="13">
          <cell r="A13">
            <v>34819</v>
          </cell>
          <cell r="Q13">
            <v>34819</v>
          </cell>
          <cell r="BI13">
            <v>34819</v>
          </cell>
        </row>
        <row r="14">
          <cell r="A14">
            <v>34850</v>
          </cell>
          <cell r="Q14">
            <v>34850</v>
          </cell>
          <cell r="BI14">
            <v>34850</v>
          </cell>
        </row>
        <row r="15">
          <cell r="A15">
            <v>34880</v>
          </cell>
          <cell r="Q15">
            <v>34880</v>
          </cell>
          <cell r="BI15">
            <v>34880</v>
          </cell>
        </row>
        <row r="16">
          <cell r="A16">
            <v>34911</v>
          </cell>
          <cell r="Q16">
            <v>34911</v>
          </cell>
          <cell r="BI16">
            <v>34911</v>
          </cell>
        </row>
        <row r="17">
          <cell r="A17">
            <v>34942</v>
          </cell>
          <cell r="Q17">
            <v>34942</v>
          </cell>
          <cell r="BI17">
            <v>34942</v>
          </cell>
        </row>
        <row r="18">
          <cell r="A18">
            <v>34972</v>
          </cell>
          <cell r="Q18">
            <v>34972</v>
          </cell>
          <cell r="BI18">
            <v>34972</v>
          </cell>
        </row>
        <row r="19">
          <cell r="A19">
            <v>35003</v>
          </cell>
          <cell r="Q19">
            <v>35003</v>
          </cell>
          <cell r="BI19">
            <v>35003</v>
          </cell>
        </row>
        <row r="20">
          <cell r="A20">
            <v>35033</v>
          </cell>
          <cell r="Q20">
            <v>35033</v>
          </cell>
          <cell r="BI20">
            <v>35033</v>
          </cell>
        </row>
        <row r="21">
          <cell r="A21">
            <v>35064</v>
          </cell>
          <cell r="Q21">
            <v>35064</v>
          </cell>
          <cell r="BI21">
            <v>35064</v>
          </cell>
        </row>
        <row r="22">
          <cell r="A22">
            <v>35095</v>
          </cell>
          <cell r="Q22">
            <v>35095</v>
          </cell>
          <cell r="BI22">
            <v>35095</v>
          </cell>
        </row>
        <row r="23">
          <cell r="A23">
            <v>35124</v>
          </cell>
          <cell r="Q23">
            <v>35124</v>
          </cell>
          <cell r="BI23">
            <v>35124</v>
          </cell>
        </row>
        <row r="24">
          <cell r="A24">
            <v>35155</v>
          </cell>
          <cell r="Q24">
            <v>35155</v>
          </cell>
          <cell r="BI24">
            <v>35155</v>
          </cell>
        </row>
        <row r="25">
          <cell r="A25">
            <v>35185</v>
          </cell>
          <cell r="Q25">
            <v>35185</v>
          </cell>
          <cell r="BI25">
            <v>35185</v>
          </cell>
        </row>
        <row r="26">
          <cell r="A26">
            <v>35216</v>
          </cell>
          <cell r="Q26">
            <v>35216</v>
          </cell>
          <cell r="BI26">
            <v>35216</v>
          </cell>
        </row>
        <row r="27">
          <cell r="A27">
            <v>35246</v>
          </cell>
          <cell r="Q27">
            <v>35246</v>
          </cell>
          <cell r="BI27">
            <v>35246</v>
          </cell>
        </row>
        <row r="28">
          <cell r="A28">
            <v>35277</v>
          </cell>
          <cell r="Q28">
            <v>35277</v>
          </cell>
          <cell r="BI28">
            <v>35277</v>
          </cell>
        </row>
        <row r="29">
          <cell r="A29">
            <v>35308</v>
          </cell>
          <cell r="Q29">
            <v>35308</v>
          </cell>
          <cell r="BI29">
            <v>35308</v>
          </cell>
        </row>
        <row r="30">
          <cell r="A30">
            <v>35338</v>
          </cell>
          <cell r="Q30">
            <v>35338</v>
          </cell>
          <cell r="BI30">
            <v>35338</v>
          </cell>
        </row>
        <row r="31">
          <cell r="A31">
            <v>35369</v>
          </cell>
          <cell r="Q31">
            <v>35369</v>
          </cell>
          <cell r="BI31">
            <v>35369</v>
          </cell>
        </row>
        <row r="32">
          <cell r="A32">
            <v>35399</v>
          </cell>
          <cell r="Q32">
            <v>35399</v>
          </cell>
          <cell r="BI32">
            <v>35399</v>
          </cell>
        </row>
        <row r="33">
          <cell r="A33">
            <v>35430</v>
          </cell>
          <cell r="Q33">
            <v>35430</v>
          </cell>
          <cell r="BI33">
            <v>35430</v>
          </cell>
        </row>
        <row r="34">
          <cell r="A34">
            <v>35461</v>
          </cell>
          <cell r="Q34">
            <v>35461</v>
          </cell>
          <cell r="BI34">
            <v>35461</v>
          </cell>
        </row>
        <row r="35">
          <cell r="A35">
            <v>35489</v>
          </cell>
          <cell r="Q35">
            <v>35489</v>
          </cell>
          <cell r="BI35">
            <v>35489</v>
          </cell>
        </row>
        <row r="36">
          <cell r="A36">
            <v>35520</v>
          </cell>
          <cell r="Q36">
            <v>35520</v>
          </cell>
          <cell r="BI36">
            <v>35520</v>
          </cell>
        </row>
        <row r="37">
          <cell r="A37">
            <v>35550</v>
          </cell>
          <cell r="Q37">
            <v>35550</v>
          </cell>
          <cell r="BI37">
            <v>35550</v>
          </cell>
        </row>
        <row r="38">
          <cell r="A38">
            <v>35581</v>
          </cell>
          <cell r="Q38">
            <v>35581</v>
          </cell>
          <cell r="BI38">
            <v>35581</v>
          </cell>
        </row>
        <row r="39">
          <cell r="A39">
            <v>35611</v>
          </cell>
          <cell r="Q39">
            <v>35611</v>
          </cell>
          <cell r="BI39">
            <v>35611</v>
          </cell>
        </row>
        <row r="40">
          <cell r="A40">
            <v>35642</v>
          </cell>
          <cell r="Q40">
            <v>35642</v>
          </cell>
          <cell r="BI40">
            <v>35642</v>
          </cell>
        </row>
        <row r="41">
          <cell r="A41">
            <v>35673</v>
          </cell>
          <cell r="Q41">
            <v>35673</v>
          </cell>
          <cell r="BI41">
            <v>35673</v>
          </cell>
        </row>
        <row r="42">
          <cell r="A42">
            <v>35703</v>
          </cell>
          <cell r="Q42">
            <v>35703</v>
          </cell>
          <cell r="BI42">
            <v>35703</v>
          </cell>
        </row>
        <row r="43">
          <cell r="A43">
            <v>35734</v>
          </cell>
          <cell r="Q43">
            <v>35734</v>
          </cell>
          <cell r="BI43">
            <v>35734</v>
          </cell>
        </row>
        <row r="44">
          <cell r="A44">
            <v>35764</v>
          </cell>
          <cell r="Q44">
            <v>35764</v>
          </cell>
          <cell r="BI44">
            <v>35764</v>
          </cell>
        </row>
        <row r="45">
          <cell r="A45">
            <v>35795</v>
          </cell>
          <cell r="Q45">
            <v>35795</v>
          </cell>
          <cell r="BI45">
            <v>35795</v>
          </cell>
        </row>
        <row r="46">
          <cell r="A46">
            <v>35826</v>
          </cell>
          <cell r="Q46">
            <v>35826</v>
          </cell>
          <cell r="BI46">
            <v>35826</v>
          </cell>
        </row>
        <row r="47">
          <cell r="A47">
            <v>35854</v>
          </cell>
          <cell r="Q47">
            <v>35854</v>
          </cell>
          <cell r="BI47">
            <v>35854</v>
          </cell>
        </row>
        <row r="48">
          <cell r="A48">
            <v>35885</v>
          </cell>
          <cell r="Q48">
            <v>35885</v>
          </cell>
          <cell r="BI48">
            <v>35885</v>
          </cell>
        </row>
        <row r="49">
          <cell r="A49">
            <v>35915</v>
          </cell>
          <cell r="Q49">
            <v>35915</v>
          </cell>
          <cell r="BI49">
            <v>35915</v>
          </cell>
        </row>
        <row r="50">
          <cell r="A50">
            <v>35946</v>
          </cell>
          <cell r="Q50">
            <v>35946</v>
          </cell>
          <cell r="BI50">
            <v>35946</v>
          </cell>
        </row>
        <row r="51">
          <cell r="A51">
            <v>35976</v>
          </cell>
          <cell r="Q51">
            <v>35976</v>
          </cell>
          <cell r="BI51">
            <v>35976</v>
          </cell>
        </row>
        <row r="52">
          <cell r="A52">
            <v>36007</v>
          </cell>
          <cell r="Q52">
            <v>36007</v>
          </cell>
          <cell r="BI52">
            <v>36007</v>
          </cell>
        </row>
        <row r="53">
          <cell r="A53">
            <v>36038</v>
          </cell>
          <cell r="Q53">
            <v>36038</v>
          </cell>
          <cell r="BI53">
            <v>36038</v>
          </cell>
        </row>
        <row r="54">
          <cell r="A54">
            <v>36068</v>
          </cell>
          <cell r="Q54">
            <v>36068</v>
          </cell>
          <cell r="BI54">
            <v>36068</v>
          </cell>
        </row>
        <row r="55">
          <cell r="A55">
            <v>36099</v>
          </cell>
          <cell r="Q55">
            <v>36099</v>
          </cell>
          <cell r="BI55">
            <v>36099</v>
          </cell>
        </row>
        <row r="56">
          <cell r="A56">
            <v>36129</v>
          </cell>
          <cell r="Q56">
            <v>36129</v>
          </cell>
          <cell r="BI56">
            <v>36129</v>
          </cell>
        </row>
        <row r="57">
          <cell r="A57">
            <v>36160</v>
          </cell>
          <cell r="Q57">
            <v>36160</v>
          </cell>
          <cell r="BI57">
            <v>36160</v>
          </cell>
        </row>
        <row r="58">
          <cell r="A58">
            <v>36191</v>
          </cell>
          <cell r="Q58">
            <v>36191</v>
          </cell>
          <cell r="BI58">
            <v>36191</v>
          </cell>
        </row>
        <row r="59">
          <cell r="A59">
            <v>36219</v>
          </cell>
          <cell r="Q59">
            <v>36219</v>
          </cell>
          <cell r="BI59">
            <v>36219</v>
          </cell>
        </row>
        <row r="60">
          <cell r="A60">
            <v>36250</v>
          </cell>
          <cell r="Q60">
            <v>36250</v>
          </cell>
          <cell r="BI60">
            <v>36250</v>
          </cell>
        </row>
        <row r="61">
          <cell r="A61">
            <v>36280</v>
          </cell>
          <cell r="Q61">
            <v>36280</v>
          </cell>
          <cell r="BI61">
            <v>36280</v>
          </cell>
        </row>
        <row r="62">
          <cell r="A62">
            <v>36311</v>
          </cell>
          <cell r="Q62">
            <v>36311</v>
          </cell>
          <cell r="BI62">
            <v>36311</v>
          </cell>
        </row>
        <row r="63">
          <cell r="A63">
            <v>36341</v>
          </cell>
          <cell r="Q63">
            <v>36341</v>
          </cell>
          <cell r="BI63">
            <v>36341</v>
          </cell>
        </row>
        <row r="64">
          <cell r="A64">
            <v>36372</v>
          </cell>
          <cell r="Q64">
            <v>36372</v>
          </cell>
          <cell r="BI64">
            <v>36372</v>
          </cell>
        </row>
        <row r="65">
          <cell r="A65">
            <v>36403</v>
          </cell>
          <cell r="Q65">
            <v>36403</v>
          </cell>
          <cell r="BI65">
            <v>36403</v>
          </cell>
        </row>
        <row r="66">
          <cell r="A66">
            <v>36433</v>
          </cell>
          <cell r="Q66">
            <v>36433</v>
          </cell>
          <cell r="BI66">
            <v>36433</v>
          </cell>
        </row>
        <row r="67">
          <cell r="A67">
            <v>36464</v>
          </cell>
          <cell r="Q67">
            <v>36464</v>
          </cell>
          <cell r="BI67">
            <v>36464</v>
          </cell>
        </row>
        <row r="68">
          <cell r="A68">
            <v>36494</v>
          </cell>
          <cell r="Q68">
            <v>36494</v>
          </cell>
          <cell r="BI68">
            <v>36494</v>
          </cell>
        </row>
        <row r="69">
          <cell r="A69">
            <v>36525</v>
          </cell>
          <cell r="Q69">
            <v>36525</v>
          </cell>
          <cell r="BI69">
            <v>36525</v>
          </cell>
        </row>
        <row r="70">
          <cell r="A70">
            <v>36556</v>
          </cell>
          <cell r="Q70">
            <v>36556</v>
          </cell>
          <cell r="BI70">
            <v>36556</v>
          </cell>
        </row>
        <row r="71">
          <cell r="A71">
            <v>36585</v>
          </cell>
          <cell r="Q71">
            <v>36585</v>
          </cell>
          <cell r="BI71">
            <v>36585</v>
          </cell>
        </row>
        <row r="72">
          <cell r="A72">
            <v>36616</v>
          </cell>
          <cell r="Q72">
            <v>36616</v>
          </cell>
          <cell r="BI72">
            <v>36616</v>
          </cell>
        </row>
        <row r="73">
          <cell r="A73">
            <v>36646</v>
          </cell>
          <cell r="Q73">
            <v>36646</v>
          </cell>
          <cell r="BI73">
            <v>36646</v>
          </cell>
        </row>
        <row r="74">
          <cell r="A74">
            <v>36677</v>
          </cell>
          <cell r="Q74">
            <v>36677</v>
          </cell>
          <cell r="BI74">
            <v>36677</v>
          </cell>
        </row>
        <row r="75">
          <cell r="A75">
            <v>36707</v>
          </cell>
          <cell r="Q75">
            <v>36707</v>
          </cell>
          <cell r="BI75">
            <v>36707</v>
          </cell>
        </row>
        <row r="76">
          <cell r="A76">
            <v>36738</v>
          </cell>
          <cell r="Q76">
            <v>36738</v>
          </cell>
          <cell r="BI76">
            <v>36738</v>
          </cell>
        </row>
        <row r="77">
          <cell r="A77">
            <v>36769</v>
          </cell>
          <cell r="Q77">
            <v>36769</v>
          </cell>
          <cell r="BI77">
            <v>36769</v>
          </cell>
        </row>
        <row r="78">
          <cell r="A78">
            <v>36799</v>
          </cell>
          <cell r="Q78">
            <v>36799</v>
          </cell>
          <cell r="BI78">
            <v>36799</v>
          </cell>
        </row>
        <row r="79">
          <cell r="A79">
            <v>36830</v>
          </cell>
          <cell r="Q79">
            <v>36830</v>
          </cell>
          <cell r="BI79">
            <v>36830</v>
          </cell>
        </row>
        <row r="80">
          <cell r="A80">
            <v>36860</v>
          </cell>
          <cell r="Q80">
            <v>36860</v>
          </cell>
          <cell r="BI80">
            <v>36860</v>
          </cell>
        </row>
        <row r="81">
          <cell r="A81">
            <v>36891</v>
          </cell>
          <cell r="Q81">
            <v>36891</v>
          </cell>
          <cell r="BI81">
            <v>36891</v>
          </cell>
        </row>
        <row r="82">
          <cell r="A82">
            <v>36922</v>
          </cell>
          <cell r="Q82">
            <v>36922</v>
          </cell>
          <cell r="BI82">
            <v>36922</v>
          </cell>
        </row>
        <row r="83">
          <cell r="A83">
            <v>36950</v>
          </cell>
          <cell r="Q83">
            <v>36950</v>
          </cell>
          <cell r="BI83">
            <v>36950</v>
          </cell>
        </row>
        <row r="84">
          <cell r="A84">
            <v>36981</v>
          </cell>
          <cell r="Q84">
            <v>36981</v>
          </cell>
          <cell r="BI84">
            <v>36981</v>
          </cell>
        </row>
        <row r="85">
          <cell r="A85">
            <v>37011</v>
          </cell>
          <cell r="Q85">
            <v>37011</v>
          </cell>
          <cell r="BI85">
            <v>37011</v>
          </cell>
        </row>
        <row r="86">
          <cell r="A86">
            <v>37042</v>
          </cell>
          <cell r="Q86">
            <v>37042</v>
          </cell>
          <cell r="BI86">
            <v>37042</v>
          </cell>
        </row>
        <row r="87">
          <cell r="A87">
            <v>37072</v>
          </cell>
          <cell r="Q87">
            <v>37072</v>
          </cell>
          <cell r="BI87">
            <v>37072</v>
          </cell>
        </row>
        <row r="88">
          <cell r="A88">
            <v>37103</v>
          </cell>
          <cell r="Q88">
            <v>37103</v>
          </cell>
          <cell r="BI88">
            <v>37103</v>
          </cell>
        </row>
        <row r="89">
          <cell r="A89">
            <v>37134</v>
          </cell>
          <cell r="Q89">
            <v>37134</v>
          </cell>
          <cell r="BI89">
            <v>37134</v>
          </cell>
        </row>
        <row r="90">
          <cell r="A90">
            <v>37164</v>
          </cell>
          <cell r="Q90">
            <v>37164</v>
          </cell>
          <cell r="BI90">
            <v>37164</v>
          </cell>
        </row>
        <row r="91">
          <cell r="A91">
            <v>37195</v>
          </cell>
          <cell r="Q91">
            <v>37195</v>
          </cell>
          <cell r="BI91">
            <v>37195</v>
          </cell>
        </row>
        <row r="92">
          <cell r="A92">
            <v>37225</v>
          </cell>
          <cell r="Q92">
            <v>37225</v>
          </cell>
          <cell r="BI92">
            <v>37225</v>
          </cell>
        </row>
        <row r="93">
          <cell r="A93">
            <v>37256</v>
          </cell>
          <cell r="Q93">
            <v>37256</v>
          </cell>
          <cell r="BI93">
            <v>37256</v>
          </cell>
        </row>
        <row r="94">
          <cell r="A94">
            <v>37287</v>
          </cell>
          <cell r="Q94">
            <v>37287</v>
          </cell>
          <cell r="BI94">
            <v>37287</v>
          </cell>
        </row>
        <row r="95">
          <cell r="A95">
            <v>37315</v>
          </cell>
          <cell r="Q95">
            <v>37315</v>
          </cell>
          <cell r="BI95">
            <v>37315</v>
          </cell>
        </row>
        <row r="96">
          <cell r="A96">
            <v>37346</v>
          </cell>
          <cell r="Q96">
            <v>37346</v>
          </cell>
          <cell r="BI96">
            <v>37346</v>
          </cell>
        </row>
        <row r="97">
          <cell r="A97">
            <v>37376</v>
          </cell>
          <cell r="Q97">
            <v>37376</v>
          </cell>
          <cell r="BI97">
            <v>37376</v>
          </cell>
        </row>
        <row r="98">
          <cell r="A98">
            <v>37407</v>
          </cell>
          <cell r="Q98">
            <v>37407</v>
          </cell>
          <cell r="BI98">
            <v>37407</v>
          </cell>
        </row>
        <row r="99">
          <cell r="A99">
            <v>37437</v>
          </cell>
          <cell r="Q99">
            <v>37437</v>
          </cell>
          <cell r="BI99">
            <v>37437</v>
          </cell>
        </row>
        <row r="100">
          <cell r="A100">
            <v>37468</v>
          </cell>
          <cell r="Q100">
            <v>37468</v>
          </cell>
          <cell r="BI100">
            <v>37468</v>
          </cell>
        </row>
        <row r="101">
          <cell r="A101">
            <v>37499</v>
          </cell>
          <cell r="Q101">
            <v>37499</v>
          </cell>
          <cell r="BI101">
            <v>37499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>
        <row r="1">
          <cell r="A1" t="str">
            <v>FECHA</v>
          </cell>
          <cell r="B1" t="str">
            <v>EUR</v>
          </cell>
          <cell r="C1" t="str">
            <v>JPY</v>
          </cell>
        </row>
        <row r="2">
          <cell r="A2">
            <v>35095</v>
          </cell>
        </row>
        <row r="3">
          <cell r="A3">
            <v>35124</v>
          </cell>
        </row>
        <row r="4">
          <cell r="A4">
            <v>35155</v>
          </cell>
          <cell r="J4">
            <v>37195</v>
          </cell>
        </row>
        <row r="5">
          <cell r="A5">
            <v>35185</v>
          </cell>
        </row>
        <row r="6">
          <cell r="A6">
            <v>35216</v>
          </cell>
        </row>
        <row r="7">
          <cell r="A7">
            <v>35246</v>
          </cell>
        </row>
        <row r="8">
          <cell r="A8">
            <v>35277</v>
          </cell>
        </row>
        <row r="9">
          <cell r="A9">
            <v>35308</v>
          </cell>
        </row>
        <row r="10">
          <cell r="A10">
            <v>35338</v>
          </cell>
        </row>
        <row r="11">
          <cell r="A11">
            <v>35369</v>
          </cell>
        </row>
        <row r="12">
          <cell r="A12">
            <v>35399</v>
          </cell>
        </row>
        <row r="13">
          <cell r="A13">
            <v>35430</v>
          </cell>
        </row>
        <row r="14">
          <cell r="A14">
            <v>35461</v>
          </cell>
        </row>
        <row r="15">
          <cell r="A15">
            <v>35489</v>
          </cell>
        </row>
        <row r="16">
          <cell r="A16">
            <v>35520</v>
          </cell>
        </row>
        <row r="17">
          <cell r="A17">
            <v>35550</v>
          </cell>
        </row>
        <row r="18">
          <cell r="A18">
            <v>35581</v>
          </cell>
        </row>
        <row r="19">
          <cell r="A19">
            <v>35611</v>
          </cell>
        </row>
        <row r="20">
          <cell r="A20">
            <v>35642</v>
          </cell>
        </row>
        <row r="21">
          <cell r="A21">
            <v>35673</v>
          </cell>
        </row>
        <row r="22">
          <cell r="A22">
            <v>35703</v>
          </cell>
        </row>
        <row r="23">
          <cell r="A23">
            <v>35734</v>
          </cell>
        </row>
        <row r="24">
          <cell r="A24">
            <v>35764</v>
          </cell>
        </row>
        <row r="25">
          <cell r="A25">
            <v>35795</v>
          </cell>
        </row>
        <row r="26">
          <cell r="A26">
            <v>35826</v>
          </cell>
        </row>
        <row r="27">
          <cell r="A27">
            <v>35854</v>
          </cell>
        </row>
        <row r="28">
          <cell r="A28">
            <v>35885</v>
          </cell>
        </row>
        <row r="29">
          <cell r="A29">
            <v>35915</v>
          </cell>
        </row>
        <row r="30">
          <cell r="A30">
            <v>35946</v>
          </cell>
        </row>
        <row r="31">
          <cell r="A31">
            <v>35976</v>
          </cell>
        </row>
        <row r="32">
          <cell r="A32">
            <v>36007</v>
          </cell>
        </row>
        <row r="33">
          <cell r="A33">
            <v>36038</v>
          </cell>
        </row>
        <row r="34">
          <cell r="A34">
            <v>36068</v>
          </cell>
        </row>
        <row r="35">
          <cell r="A35">
            <v>36099</v>
          </cell>
        </row>
        <row r="36">
          <cell r="A36">
            <v>36129</v>
          </cell>
        </row>
        <row r="37">
          <cell r="A37">
            <v>36160</v>
          </cell>
        </row>
        <row r="38">
          <cell r="A38">
            <v>36191</v>
          </cell>
        </row>
        <row r="39">
          <cell r="A39">
            <v>36219</v>
          </cell>
        </row>
        <row r="40">
          <cell r="A40">
            <v>36250</v>
          </cell>
        </row>
        <row r="41">
          <cell r="A41">
            <v>36280</v>
          </cell>
        </row>
        <row r="42">
          <cell r="A42">
            <v>36311</v>
          </cell>
        </row>
        <row r="43">
          <cell r="A43">
            <v>36341</v>
          </cell>
        </row>
        <row r="44">
          <cell r="A44">
            <v>36372</v>
          </cell>
        </row>
        <row r="45">
          <cell r="A45">
            <v>36403</v>
          </cell>
        </row>
        <row r="46">
          <cell r="A46">
            <v>36433</v>
          </cell>
        </row>
        <row r="47">
          <cell r="A47">
            <v>36464</v>
          </cell>
        </row>
        <row r="48">
          <cell r="A48">
            <v>36494</v>
          </cell>
        </row>
        <row r="49">
          <cell r="A49">
            <v>36525</v>
          </cell>
        </row>
        <row r="50">
          <cell r="A50">
            <v>36556</v>
          </cell>
        </row>
        <row r="51">
          <cell r="A51">
            <v>36585</v>
          </cell>
        </row>
        <row r="52">
          <cell r="A52">
            <v>36616</v>
          </cell>
        </row>
        <row r="53">
          <cell r="A53">
            <v>36646</v>
          </cell>
        </row>
        <row r="54">
          <cell r="A54">
            <v>36677</v>
          </cell>
        </row>
        <row r="55">
          <cell r="A55">
            <v>36707</v>
          </cell>
        </row>
        <row r="56">
          <cell r="A56">
            <v>36738</v>
          </cell>
        </row>
        <row r="57">
          <cell r="A57">
            <v>36769</v>
          </cell>
        </row>
        <row r="58">
          <cell r="A58">
            <v>36799</v>
          </cell>
        </row>
        <row r="59">
          <cell r="A59">
            <v>36830</v>
          </cell>
        </row>
        <row r="60">
          <cell r="A60">
            <v>36860</v>
          </cell>
        </row>
        <row r="61">
          <cell r="A61">
            <v>36891</v>
          </cell>
        </row>
        <row r="62">
          <cell r="A62">
            <v>36922</v>
          </cell>
        </row>
        <row r="63">
          <cell r="A63">
            <v>36950</v>
          </cell>
        </row>
        <row r="64">
          <cell r="A64">
            <v>36981</v>
          </cell>
        </row>
        <row r="65">
          <cell r="A65">
            <v>37011</v>
          </cell>
        </row>
        <row r="66">
          <cell r="A66">
            <v>37042</v>
          </cell>
        </row>
        <row r="67">
          <cell r="A67">
            <v>37072</v>
          </cell>
        </row>
        <row r="68">
          <cell r="A68">
            <v>37103</v>
          </cell>
        </row>
        <row r="69">
          <cell r="A69">
            <v>37134</v>
          </cell>
        </row>
        <row r="70">
          <cell r="A70">
            <v>37164</v>
          </cell>
        </row>
        <row r="71">
          <cell r="A71">
            <v>37195</v>
          </cell>
        </row>
        <row r="72">
          <cell r="A72">
            <v>37256</v>
          </cell>
        </row>
        <row r="73">
          <cell r="A73">
            <v>37287</v>
          </cell>
        </row>
        <row r="74">
          <cell r="A74">
            <v>37315</v>
          </cell>
        </row>
        <row r="75">
          <cell r="A75">
            <v>37346</v>
          </cell>
        </row>
        <row r="76">
          <cell r="A76">
            <v>37376</v>
          </cell>
        </row>
        <row r="77">
          <cell r="A77">
            <v>37407</v>
          </cell>
        </row>
        <row r="78">
          <cell r="A78">
            <v>37437</v>
          </cell>
        </row>
        <row r="79">
          <cell r="A79">
            <v>37468</v>
          </cell>
        </row>
        <row r="80">
          <cell r="A80">
            <v>37499</v>
          </cell>
        </row>
        <row r="81">
          <cell r="A81">
            <v>37529</v>
          </cell>
        </row>
      </sheetData>
      <sheetData sheetId="13" refreshError="1">
        <row r="1">
          <cell r="A1" t="str">
            <v>FECHA</v>
          </cell>
          <cell r="K1" t="str">
            <v>CODIGO</v>
          </cell>
        </row>
        <row r="2">
          <cell r="K2" t="str">
            <v>35095USD</v>
          </cell>
        </row>
        <row r="3">
          <cell r="K3" t="str">
            <v>35095EUR</v>
          </cell>
        </row>
        <row r="4">
          <cell r="K4" t="str">
            <v>35095JPY</v>
          </cell>
          <cell r="N4">
            <v>37529</v>
          </cell>
        </row>
        <row r="5">
          <cell r="K5" t="str">
            <v>35124USD</v>
          </cell>
        </row>
        <row r="6">
          <cell r="K6" t="str">
            <v>35124EUR</v>
          </cell>
        </row>
        <row r="7">
          <cell r="K7" t="str">
            <v>35124JPY</v>
          </cell>
        </row>
        <row r="8">
          <cell r="K8" t="str">
            <v>35155USD</v>
          </cell>
        </row>
        <row r="9">
          <cell r="K9" t="str">
            <v>35155EUR</v>
          </cell>
        </row>
        <row r="10">
          <cell r="K10" t="str">
            <v>35155JPY</v>
          </cell>
        </row>
        <row r="11">
          <cell r="K11" t="str">
            <v>35185USD</v>
          </cell>
        </row>
        <row r="12">
          <cell r="K12" t="str">
            <v>35185EUR</v>
          </cell>
        </row>
        <row r="13">
          <cell r="K13" t="str">
            <v>35185JPY</v>
          </cell>
        </row>
        <row r="14">
          <cell r="K14" t="str">
            <v>35216USD</v>
          </cell>
        </row>
        <row r="15">
          <cell r="K15" t="str">
            <v>35216EUR</v>
          </cell>
        </row>
        <row r="16">
          <cell r="K16" t="str">
            <v>35216JPY</v>
          </cell>
        </row>
        <row r="17">
          <cell r="K17" t="str">
            <v>35246USD</v>
          </cell>
        </row>
        <row r="18">
          <cell r="K18" t="str">
            <v>35246EUR</v>
          </cell>
        </row>
        <row r="19">
          <cell r="K19" t="str">
            <v>35246JPY</v>
          </cell>
        </row>
        <row r="20">
          <cell r="K20" t="str">
            <v>35277USD</v>
          </cell>
        </row>
        <row r="21">
          <cell r="K21" t="str">
            <v>35277EUR</v>
          </cell>
        </row>
        <row r="22">
          <cell r="K22" t="str">
            <v>35277JPY</v>
          </cell>
        </row>
        <row r="23">
          <cell r="K23" t="str">
            <v>35308USD</v>
          </cell>
        </row>
        <row r="24">
          <cell r="K24" t="str">
            <v>35308EUR</v>
          </cell>
        </row>
        <row r="25">
          <cell r="K25" t="str">
            <v>35308JPY</v>
          </cell>
        </row>
        <row r="26">
          <cell r="K26" t="str">
            <v>35338USD</v>
          </cell>
        </row>
        <row r="27">
          <cell r="K27" t="str">
            <v>35338EUR</v>
          </cell>
        </row>
        <row r="28">
          <cell r="K28" t="str">
            <v>35338JPY</v>
          </cell>
        </row>
        <row r="29">
          <cell r="K29" t="str">
            <v>35369USD</v>
          </cell>
        </row>
        <row r="30">
          <cell r="K30" t="str">
            <v>35369EUR</v>
          </cell>
        </row>
        <row r="31">
          <cell r="K31" t="str">
            <v>35369JPY</v>
          </cell>
        </row>
        <row r="32">
          <cell r="K32" t="str">
            <v>35399USD</v>
          </cell>
        </row>
        <row r="33">
          <cell r="K33" t="str">
            <v>35399EUR</v>
          </cell>
        </row>
        <row r="34">
          <cell r="K34" t="str">
            <v>35399JPY</v>
          </cell>
        </row>
        <row r="35">
          <cell r="K35" t="str">
            <v>35430USD</v>
          </cell>
        </row>
        <row r="36">
          <cell r="K36" t="str">
            <v>35430EUR</v>
          </cell>
        </row>
        <row r="37">
          <cell r="K37" t="str">
            <v>35430JPY</v>
          </cell>
        </row>
        <row r="38">
          <cell r="K38" t="str">
            <v>35461USD</v>
          </cell>
        </row>
        <row r="39">
          <cell r="K39" t="str">
            <v>35461EUR</v>
          </cell>
        </row>
        <row r="40">
          <cell r="K40" t="str">
            <v>35461JPY</v>
          </cell>
        </row>
        <row r="41">
          <cell r="K41" t="str">
            <v>35489USD</v>
          </cell>
        </row>
        <row r="42">
          <cell r="K42" t="str">
            <v>35489EUR</v>
          </cell>
        </row>
        <row r="43">
          <cell r="K43" t="str">
            <v>35489JPY</v>
          </cell>
        </row>
        <row r="44">
          <cell r="K44" t="str">
            <v>35520USD</v>
          </cell>
        </row>
        <row r="45">
          <cell r="K45" t="str">
            <v>35520EUR</v>
          </cell>
        </row>
        <row r="46">
          <cell r="K46" t="str">
            <v>35520JPY</v>
          </cell>
        </row>
        <row r="47">
          <cell r="K47" t="str">
            <v>35550USD</v>
          </cell>
        </row>
        <row r="48">
          <cell r="K48" t="str">
            <v>35550EUR</v>
          </cell>
        </row>
        <row r="49">
          <cell r="K49" t="str">
            <v>35550JPY</v>
          </cell>
        </row>
        <row r="50">
          <cell r="K50" t="str">
            <v>35581USD</v>
          </cell>
        </row>
        <row r="51">
          <cell r="K51" t="str">
            <v>35581EUR</v>
          </cell>
        </row>
        <row r="52">
          <cell r="K52" t="str">
            <v>35581JPY</v>
          </cell>
        </row>
        <row r="53">
          <cell r="K53" t="str">
            <v>35611USD</v>
          </cell>
        </row>
        <row r="54">
          <cell r="K54" t="str">
            <v>35611EUR</v>
          </cell>
        </row>
        <row r="55">
          <cell r="K55" t="str">
            <v>35611JPY</v>
          </cell>
        </row>
        <row r="56">
          <cell r="K56" t="str">
            <v>35642USD</v>
          </cell>
        </row>
        <row r="57">
          <cell r="K57" t="str">
            <v>35642EUR</v>
          </cell>
        </row>
        <row r="58">
          <cell r="K58" t="str">
            <v>35642JPY</v>
          </cell>
        </row>
        <row r="59">
          <cell r="K59" t="str">
            <v>35673USD</v>
          </cell>
        </row>
        <row r="60">
          <cell r="K60" t="str">
            <v>35673EUR</v>
          </cell>
        </row>
        <row r="61">
          <cell r="K61" t="str">
            <v>35673JPY</v>
          </cell>
        </row>
        <row r="62">
          <cell r="K62" t="str">
            <v>35703USD</v>
          </cell>
        </row>
        <row r="63">
          <cell r="K63" t="str">
            <v>35703EUR</v>
          </cell>
        </row>
        <row r="64">
          <cell r="K64" t="str">
            <v>35703JPY</v>
          </cell>
        </row>
        <row r="65">
          <cell r="K65" t="str">
            <v>35734USD</v>
          </cell>
        </row>
        <row r="66">
          <cell r="K66" t="str">
            <v>35734EUR</v>
          </cell>
        </row>
        <row r="67">
          <cell r="K67" t="str">
            <v>35734JPY</v>
          </cell>
        </row>
        <row r="68">
          <cell r="K68" t="str">
            <v>35764USD</v>
          </cell>
        </row>
        <row r="69">
          <cell r="K69" t="str">
            <v>35764EUR</v>
          </cell>
        </row>
        <row r="70">
          <cell r="K70" t="str">
            <v>35764JPY</v>
          </cell>
        </row>
        <row r="71">
          <cell r="K71" t="str">
            <v>35795USD</v>
          </cell>
        </row>
        <row r="72">
          <cell r="K72" t="str">
            <v>35795EUR</v>
          </cell>
        </row>
        <row r="73">
          <cell r="K73" t="str">
            <v>35795JPY</v>
          </cell>
        </row>
        <row r="74">
          <cell r="K74" t="str">
            <v>35826USD</v>
          </cell>
        </row>
        <row r="75">
          <cell r="K75" t="str">
            <v>35826EUR</v>
          </cell>
        </row>
        <row r="76">
          <cell r="K76" t="str">
            <v>35826JPY</v>
          </cell>
        </row>
        <row r="77">
          <cell r="K77" t="str">
            <v>35854USD</v>
          </cell>
        </row>
        <row r="78">
          <cell r="K78" t="str">
            <v>35854EUR</v>
          </cell>
        </row>
        <row r="79">
          <cell r="K79" t="str">
            <v>35854JPY</v>
          </cell>
        </row>
        <row r="80">
          <cell r="K80" t="str">
            <v>35885USD</v>
          </cell>
        </row>
        <row r="81">
          <cell r="K81" t="str">
            <v>35885EUR</v>
          </cell>
        </row>
        <row r="82">
          <cell r="K82" t="str">
            <v>35885JPY</v>
          </cell>
        </row>
        <row r="83">
          <cell r="K83" t="str">
            <v>35915USD</v>
          </cell>
        </row>
        <row r="84">
          <cell r="K84" t="str">
            <v>35915EUR</v>
          </cell>
        </row>
        <row r="85">
          <cell r="K85" t="str">
            <v>35915JPY</v>
          </cell>
        </row>
        <row r="86">
          <cell r="K86" t="str">
            <v>35946USD</v>
          </cell>
        </row>
        <row r="87">
          <cell r="K87" t="str">
            <v>35946EUR</v>
          </cell>
        </row>
        <row r="88">
          <cell r="K88" t="str">
            <v>35946JPY</v>
          </cell>
        </row>
        <row r="89">
          <cell r="K89" t="str">
            <v>35976USD</v>
          </cell>
        </row>
        <row r="90">
          <cell r="K90" t="str">
            <v>35976EUR</v>
          </cell>
        </row>
        <row r="91">
          <cell r="K91" t="str">
            <v>35976JPY</v>
          </cell>
        </row>
        <row r="92">
          <cell r="K92" t="str">
            <v>36007USD</v>
          </cell>
        </row>
        <row r="93">
          <cell r="K93" t="str">
            <v>36007EUR</v>
          </cell>
        </row>
        <row r="94">
          <cell r="K94" t="str">
            <v>36007JPY</v>
          </cell>
        </row>
        <row r="95">
          <cell r="K95" t="str">
            <v>36038USD</v>
          </cell>
        </row>
        <row r="96">
          <cell r="K96" t="str">
            <v>36038EUR</v>
          </cell>
        </row>
        <row r="97">
          <cell r="K97" t="str">
            <v>36038JPY</v>
          </cell>
        </row>
        <row r="98">
          <cell r="K98" t="str">
            <v>36068USD</v>
          </cell>
        </row>
        <row r="99">
          <cell r="K99" t="str">
            <v>36068EUR</v>
          </cell>
        </row>
        <row r="100">
          <cell r="K100" t="str">
            <v>36068JPY</v>
          </cell>
        </row>
        <row r="101">
          <cell r="K101" t="str">
            <v>36099USD</v>
          </cell>
        </row>
        <row r="102">
          <cell r="K102" t="str">
            <v>36099EUR</v>
          </cell>
        </row>
        <row r="103">
          <cell r="K103" t="str">
            <v>36099JPY</v>
          </cell>
        </row>
        <row r="104">
          <cell r="K104" t="str">
            <v>36129USD</v>
          </cell>
        </row>
        <row r="105">
          <cell r="K105" t="str">
            <v>36129EUR</v>
          </cell>
        </row>
        <row r="106">
          <cell r="K106" t="str">
            <v>36129JPY</v>
          </cell>
        </row>
        <row r="107">
          <cell r="K107" t="str">
            <v>36160USD</v>
          </cell>
        </row>
        <row r="108">
          <cell r="K108" t="str">
            <v>36160EUR</v>
          </cell>
        </row>
        <row r="109">
          <cell r="K109" t="str">
            <v>36160JPY</v>
          </cell>
        </row>
        <row r="110">
          <cell r="K110" t="str">
            <v>36191USD</v>
          </cell>
        </row>
        <row r="111">
          <cell r="K111" t="str">
            <v>36191EUR</v>
          </cell>
        </row>
        <row r="112">
          <cell r="K112" t="str">
            <v>36191JPY</v>
          </cell>
        </row>
        <row r="113">
          <cell r="K113" t="str">
            <v>36219USD</v>
          </cell>
        </row>
        <row r="114">
          <cell r="K114" t="str">
            <v>36219EUR</v>
          </cell>
        </row>
        <row r="115">
          <cell r="K115" t="str">
            <v>36219JPY</v>
          </cell>
        </row>
        <row r="116">
          <cell r="K116" t="str">
            <v>36250USD</v>
          </cell>
        </row>
        <row r="117">
          <cell r="K117" t="str">
            <v>36250EUR</v>
          </cell>
        </row>
        <row r="118">
          <cell r="K118" t="str">
            <v>36250JPY</v>
          </cell>
        </row>
        <row r="119">
          <cell r="K119" t="str">
            <v>36280USD</v>
          </cell>
        </row>
        <row r="120">
          <cell r="K120" t="str">
            <v>36280EUR</v>
          </cell>
        </row>
        <row r="121">
          <cell r="K121" t="str">
            <v>36280JPY</v>
          </cell>
        </row>
        <row r="122">
          <cell r="K122" t="str">
            <v>36311USD</v>
          </cell>
        </row>
        <row r="123">
          <cell r="K123" t="str">
            <v>36311EUR</v>
          </cell>
        </row>
        <row r="124">
          <cell r="K124" t="str">
            <v>36311JPY</v>
          </cell>
        </row>
        <row r="125">
          <cell r="K125" t="str">
            <v>36341USD</v>
          </cell>
        </row>
        <row r="126">
          <cell r="K126" t="str">
            <v>36341EUR</v>
          </cell>
        </row>
        <row r="127">
          <cell r="K127" t="str">
            <v>36341JPY</v>
          </cell>
        </row>
        <row r="128">
          <cell r="K128" t="str">
            <v>36372USD</v>
          </cell>
        </row>
        <row r="129">
          <cell r="K129" t="str">
            <v>36372EUR</v>
          </cell>
        </row>
        <row r="130">
          <cell r="K130" t="str">
            <v>36372JPY</v>
          </cell>
        </row>
        <row r="131">
          <cell r="K131" t="str">
            <v>36403USD</v>
          </cell>
        </row>
        <row r="132">
          <cell r="K132" t="str">
            <v>36403EUR</v>
          </cell>
        </row>
        <row r="133">
          <cell r="K133" t="str">
            <v>36403JPY</v>
          </cell>
        </row>
        <row r="134">
          <cell r="K134" t="str">
            <v>36433USD</v>
          </cell>
        </row>
        <row r="135">
          <cell r="K135" t="str">
            <v>36433EUR</v>
          </cell>
        </row>
        <row r="136">
          <cell r="K136" t="str">
            <v>36433JPY</v>
          </cell>
        </row>
        <row r="137">
          <cell r="K137" t="str">
            <v>36464USD</v>
          </cell>
        </row>
        <row r="138">
          <cell r="K138" t="str">
            <v>36464EUR</v>
          </cell>
        </row>
        <row r="139">
          <cell r="K139" t="str">
            <v>36464JPY</v>
          </cell>
        </row>
        <row r="140">
          <cell r="K140" t="str">
            <v>36494USD</v>
          </cell>
        </row>
        <row r="141">
          <cell r="K141" t="str">
            <v>36494EUR</v>
          </cell>
        </row>
        <row r="142">
          <cell r="K142" t="str">
            <v>36494JPY</v>
          </cell>
        </row>
        <row r="143">
          <cell r="K143" t="str">
            <v>36525USD</v>
          </cell>
        </row>
        <row r="144">
          <cell r="K144" t="str">
            <v>36525EUR</v>
          </cell>
        </row>
        <row r="145">
          <cell r="K145" t="str">
            <v>36525JPY</v>
          </cell>
        </row>
        <row r="146">
          <cell r="K146" t="str">
            <v>36556USD</v>
          </cell>
        </row>
        <row r="147">
          <cell r="K147" t="str">
            <v>36556EUR</v>
          </cell>
        </row>
        <row r="148">
          <cell r="K148" t="str">
            <v>36556JPY</v>
          </cell>
        </row>
        <row r="149">
          <cell r="K149" t="str">
            <v>36585USD</v>
          </cell>
        </row>
        <row r="150">
          <cell r="K150" t="str">
            <v>36585EUR</v>
          </cell>
        </row>
        <row r="151">
          <cell r="K151" t="str">
            <v>36585JPY</v>
          </cell>
        </row>
        <row r="152">
          <cell r="K152" t="str">
            <v>36616USD</v>
          </cell>
        </row>
        <row r="153">
          <cell r="K153" t="str">
            <v>36616EUR</v>
          </cell>
        </row>
        <row r="154">
          <cell r="K154" t="str">
            <v>36616JPY</v>
          </cell>
        </row>
        <row r="155">
          <cell r="K155" t="str">
            <v>36646USD</v>
          </cell>
        </row>
        <row r="156">
          <cell r="K156" t="str">
            <v>36646EUR</v>
          </cell>
        </row>
        <row r="157">
          <cell r="K157" t="str">
            <v>36646JPY</v>
          </cell>
        </row>
        <row r="158">
          <cell r="K158" t="str">
            <v>36677USD</v>
          </cell>
        </row>
        <row r="159">
          <cell r="K159" t="str">
            <v>36677EUR</v>
          </cell>
        </row>
        <row r="160">
          <cell r="K160" t="str">
            <v>36677JPY</v>
          </cell>
        </row>
        <row r="161">
          <cell r="K161" t="str">
            <v>36707USD</v>
          </cell>
        </row>
        <row r="162">
          <cell r="K162" t="str">
            <v>36707EUR</v>
          </cell>
        </row>
        <row r="163">
          <cell r="K163" t="str">
            <v>36707JPY</v>
          </cell>
        </row>
        <row r="164">
          <cell r="K164" t="str">
            <v>36738USD</v>
          </cell>
        </row>
        <row r="165">
          <cell r="K165" t="str">
            <v>36738EUR</v>
          </cell>
        </row>
        <row r="166">
          <cell r="K166" t="str">
            <v>36738JPY</v>
          </cell>
        </row>
        <row r="167">
          <cell r="K167" t="str">
            <v>36769USD</v>
          </cell>
        </row>
        <row r="168">
          <cell r="K168" t="str">
            <v>36769EUR</v>
          </cell>
        </row>
        <row r="169">
          <cell r="K169" t="str">
            <v>36769JPY</v>
          </cell>
        </row>
        <row r="170">
          <cell r="K170" t="str">
            <v>36799USD</v>
          </cell>
        </row>
        <row r="171">
          <cell r="K171" t="str">
            <v>36799EUR</v>
          </cell>
        </row>
        <row r="172">
          <cell r="K172" t="str">
            <v>36799JPY</v>
          </cell>
        </row>
        <row r="173">
          <cell r="K173" t="str">
            <v>36830USD</v>
          </cell>
        </row>
        <row r="174">
          <cell r="K174" t="str">
            <v>36830EUR</v>
          </cell>
        </row>
        <row r="175">
          <cell r="K175" t="str">
            <v>36830JPY</v>
          </cell>
        </row>
        <row r="176">
          <cell r="K176" t="str">
            <v>36860USD</v>
          </cell>
        </row>
        <row r="177">
          <cell r="K177" t="str">
            <v>36860EUR</v>
          </cell>
        </row>
        <row r="178">
          <cell r="K178" t="str">
            <v>36860JPY</v>
          </cell>
        </row>
        <row r="179">
          <cell r="K179" t="str">
            <v>36891USD</v>
          </cell>
        </row>
        <row r="180">
          <cell r="K180" t="str">
            <v>36891EUR</v>
          </cell>
        </row>
        <row r="181">
          <cell r="K181" t="str">
            <v>36891JPY</v>
          </cell>
        </row>
        <row r="182">
          <cell r="K182" t="str">
            <v>36922USD</v>
          </cell>
        </row>
        <row r="183">
          <cell r="K183" t="str">
            <v>36922EUR</v>
          </cell>
        </row>
        <row r="184">
          <cell r="K184" t="str">
            <v>36922JPY</v>
          </cell>
        </row>
        <row r="185">
          <cell r="K185" t="str">
            <v>36950USD</v>
          </cell>
        </row>
        <row r="186">
          <cell r="K186" t="str">
            <v>36950EUR</v>
          </cell>
        </row>
        <row r="187">
          <cell r="K187" t="str">
            <v>36950JPY</v>
          </cell>
        </row>
        <row r="188">
          <cell r="K188" t="str">
            <v>36981USD</v>
          </cell>
        </row>
        <row r="189">
          <cell r="K189" t="str">
            <v>36981EUR</v>
          </cell>
        </row>
        <row r="190">
          <cell r="K190" t="str">
            <v>36981JPY</v>
          </cell>
        </row>
        <row r="191">
          <cell r="K191" t="str">
            <v>37011USD</v>
          </cell>
        </row>
        <row r="192">
          <cell r="K192" t="str">
            <v>37011EUR</v>
          </cell>
        </row>
        <row r="193">
          <cell r="K193" t="str">
            <v>37011JPY</v>
          </cell>
        </row>
        <row r="194">
          <cell r="K194" t="str">
            <v>37011USDF</v>
          </cell>
        </row>
        <row r="195">
          <cell r="K195" t="str">
            <v>37011EURF</v>
          </cell>
        </row>
        <row r="196">
          <cell r="K196" t="str">
            <v>37011JPYF</v>
          </cell>
        </row>
        <row r="197">
          <cell r="K197" t="str">
            <v>37042USD</v>
          </cell>
        </row>
        <row r="198">
          <cell r="K198" t="str">
            <v>37042EUR</v>
          </cell>
        </row>
        <row r="199">
          <cell r="K199" t="str">
            <v>37042JPY</v>
          </cell>
        </row>
        <row r="200">
          <cell r="K200" t="str">
            <v>37042USDF</v>
          </cell>
        </row>
        <row r="201">
          <cell r="K201" t="str">
            <v>37042EURF</v>
          </cell>
        </row>
        <row r="202">
          <cell r="K202" t="str">
            <v>37042JPYF</v>
          </cell>
        </row>
        <row r="203">
          <cell r="K203" t="str">
            <v>37072USD</v>
          </cell>
        </row>
        <row r="204">
          <cell r="K204" t="str">
            <v>37072EUR</v>
          </cell>
        </row>
        <row r="205">
          <cell r="K205" t="str">
            <v>37072JPY</v>
          </cell>
        </row>
        <row r="206">
          <cell r="K206" t="str">
            <v>37072USDF</v>
          </cell>
        </row>
        <row r="207">
          <cell r="K207" t="str">
            <v>37072EURF</v>
          </cell>
        </row>
        <row r="208">
          <cell r="K208" t="str">
            <v>37072JPYF</v>
          </cell>
        </row>
        <row r="209">
          <cell r="K209" t="str">
            <v>37103USD</v>
          </cell>
        </row>
        <row r="210">
          <cell r="K210" t="str">
            <v>37103EUR</v>
          </cell>
        </row>
        <row r="211">
          <cell r="K211" t="str">
            <v>37103JPY</v>
          </cell>
        </row>
        <row r="212">
          <cell r="K212" t="str">
            <v>37103USDF</v>
          </cell>
        </row>
        <row r="213">
          <cell r="K213" t="str">
            <v>37103EURF</v>
          </cell>
        </row>
        <row r="214">
          <cell r="K214" t="str">
            <v>37103JPYF</v>
          </cell>
        </row>
        <row r="215">
          <cell r="K215" t="str">
            <v>37134USD</v>
          </cell>
        </row>
        <row r="216">
          <cell r="K216" t="str">
            <v>37134EUR</v>
          </cell>
        </row>
        <row r="217">
          <cell r="K217" t="str">
            <v>37134JPY</v>
          </cell>
        </row>
        <row r="218">
          <cell r="K218" t="str">
            <v>37134USDF</v>
          </cell>
        </row>
        <row r="219">
          <cell r="K219" t="str">
            <v>37134EURF</v>
          </cell>
        </row>
        <row r="220">
          <cell r="K220" t="str">
            <v>37134JPYF</v>
          </cell>
        </row>
        <row r="221">
          <cell r="K221" t="str">
            <v>37164USD</v>
          </cell>
        </row>
        <row r="222">
          <cell r="K222" t="str">
            <v>37164EUR</v>
          </cell>
        </row>
        <row r="223">
          <cell r="K223" t="str">
            <v>37164JPY</v>
          </cell>
        </row>
        <row r="224">
          <cell r="K224" t="str">
            <v>37164USDF</v>
          </cell>
        </row>
        <row r="225">
          <cell r="K225" t="str">
            <v>37164EURF</v>
          </cell>
        </row>
        <row r="226">
          <cell r="K226" t="str">
            <v>37164JPYF</v>
          </cell>
        </row>
        <row r="227">
          <cell r="K227" t="str">
            <v>37195USD</v>
          </cell>
        </row>
        <row r="228">
          <cell r="K228" t="str">
            <v>37195EUR</v>
          </cell>
        </row>
        <row r="229">
          <cell r="K229" t="str">
            <v>37195JPY</v>
          </cell>
        </row>
        <row r="230">
          <cell r="K230" t="str">
            <v>37195USDF</v>
          </cell>
        </row>
        <row r="231">
          <cell r="K231" t="str">
            <v>37195EURF</v>
          </cell>
        </row>
        <row r="232">
          <cell r="K232" t="str">
            <v>37195JPYF</v>
          </cell>
        </row>
        <row r="233">
          <cell r="K233" t="str">
            <v>37225USD</v>
          </cell>
        </row>
        <row r="234">
          <cell r="K234" t="str">
            <v>37225EUR</v>
          </cell>
        </row>
        <row r="235">
          <cell r="K235" t="str">
            <v>37225JPY</v>
          </cell>
        </row>
        <row r="236">
          <cell r="K236" t="str">
            <v>37225USDF</v>
          </cell>
        </row>
        <row r="237">
          <cell r="K237" t="str">
            <v>37225EURF</v>
          </cell>
        </row>
        <row r="238">
          <cell r="K238" t="str">
            <v>37225JPYF</v>
          </cell>
        </row>
        <row r="239">
          <cell r="K239" t="str">
            <v>37256USD</v>
          </cell>
        </row>
        <row r="240">
          <cell r="K240" t="str">
            <v>37256EUR</v>
          </cell>
        </row>
        <row r="241">
          <cell r="K241" t="str">
            <v>37256JPY</v>
          </cell>
        </row>
        <row r="242">
          <cell r="K242" t="str">
            <v>37256USDF</v>
          </cell>
        </row>
        <row r="243">
          <cell r="K243" t="str">
            <v>37256EURF</v>
          </cell>
        </row>
        <row r="244">
          <cell r="K244" t="str">
            <v>37256JPYF</v>
          </cell>
        </row>
        <row r="245">
          <cell r="K245" t="str">
            <v>37287USD</v>
          </cell>
        </row>
        <row r="246">
          <cell r="K246" t="str">
            <v>37287EUR</v>
          </cell>
        </row>
        <row r="247">
          <cell r="K247" t="str">
            <v>37287JPY</v>
          </cell>
        </row>
        <row r="248">
          <cell r="K248" t="str">
            <v>37287USDF</v>
          </cell>
        </row>
        <row r="249">
          <cell r="K249" t="str">
            <v>37287EURF</v>
          </cell>
        </row>
        <row r="250">
          <cell r="K250" t="str">
            <v>37287JPYF</v>
          </cell>
        </row>
        <row r="251">
          <cell r="K251" t="str">
            <v>37315USD</v>
          </cell>
        </row>
        <row r="252">
          <cell r="K252" t="str">
            <v>37315EUR</v>
          </cell>
        </row>
        <row r="253">
          <cell r="K253" t="str">
            <v>37315JPY</v>
          </cell>
        </row>
        <row r="254">
          <cell r="K254" t="str">
            <v>37315USDF</v>
          </cell>
        </row>
        <row r="255">
          <cell r="K255" t="str">
            <v>37315EURF</v>
          </cell>
        </row>
        <row r="256">
          <cell r="K256" t="str">
            <v>37315JPYF</v>
          </cell>
        </row>
        <row r="257">
          <cell r="K257" t="str">
            <v>37346USD</v>
          </cell>
        </row>
        <row r="258">
          <cell r="K258" t="str">
            <v>37346EUR</v>
          </cell>
        </row>
        <row r="259">
          <cell r="K259" t="str">
            <v>37346JPY</v>
          </cell>
        </row>
        <row r="260">
          <cell r="K260" t="str">
            <v>37346USDF</v>
          </cell>
        </row>
        <row r="261">
          <cell r="K261" t="str">
            <v>37346EURF</v>
          </cell>
        </row>
        <row r="262">
          <cell r="K262" t="str">
            <v>37346JPYF</v>
          </cell>
        </row>
        <row r="263">
          <cell r="K263" t="str">
            <v>37376USD</v>
          </cell>
        </row>
        <row r="264">
          <cell r="K264" t="str">
            <v>37376EUR</v>
          </cell>
        </row>
        <row r="265">
          <cell r="K265" t="str">
            <v>37376JPY</v>
          </cell>
        </row>
        <row r="266">
          <cell r="K266" t="str">
            <v>37376USDF</v>
          </cell>
        </row>
        <row r="267">
          <cell r="K267" t="str">
            <v>37376EURF</v>
          </cell>
        </row>
        <row r="268">
          <cell r="K268" t="str">
            <v>37376JPYF</v>
          </cell>
        </row>
        <row r="269">
          <cell r="K269" t="str">
            <v>37407USD</v>
          </cell>
        </row>
        <row r="270">
          <cell r="K270" t="str">
            <v>37407EUR</v>
          </cell>
        </row>
        <row r="271">
          <cell r="K271" t="str">
            <v>37407JPY</v>
          </cell>
        </row>
        <row r="272">
          <cell r="K272" t="str">
            <v>37407USDF</v>
          </cell>
        </row>
        <row r="273">
          <cell r="K273" t="str">
            <v>37407EURF</v>
          </cell>
        </row>
        <row r="274">
          <cell r="K274" t="str">
            <v>37407JPYF</v>
          </cell>
        </row>
        <row r="275">
          <cell r="K275" t="str">
            <v>37437USD</v>
          </cell>
        </row>
        <row r="276">
          <cell r="K276" t="str">
            <v>37437EUR</v>
          </cell>
        </row>
        <row r="277">
          <cell r="K277" t="str">
            <v>37437JPY</v>
          </cell>
        </row>
        <row r="278">
          <cell r="K278" t="str">
            <v>37437USDF</v>
          </cell>
        </row>
        <row r="279">
          <cell r="K279" t="str">
            <v>37437EURF</v>
          </cell>
        </row>
        <row r="280">
          <cell r="K280" t="str">
            <v>37437JPYF</v>
          </cell>
        </row>
        <row r="281">
          <cell r="K281" t="str">
            <v>37468USD</v>
          </cell>
        </row>
        <row r="282">
          <cell r="K282" t="str">
            <v>37468EUR</v>
          </cell>
        </row>
        <row r="283">
          <cell r="K283" t="str">
            <v>37468JPY</v>
          </cell>
        </row>
        <row r="284">
          <cell r="K284" t="str">
            <v>37468USDF</v>
          </cell>
        </row>
        <row r="285">
          <cell r="K285" t="str">
            <v>37468EURF</v>
          </cell>
        </row>
        <row r="286">
          <cell r="K286" t="str">
            <v>37468JPYF</v>
          </cell>
        </row>
        <row r="287">
          <cell r="K287" t="str">
            <v>37499USD</v>
          </cell>
        </row>
        <row r="288">
          <cell r="K288" t="str">
            <v>37499EUR</v>
          </cell>
        </row>
        <row r="289">
          <cell r="K289" t="str">
            <v>37499JPY</v>
          </cell>
        </row>
        <row r="290">
          <cell r="K290" t="str">
            <v>37499USDF</v>
          </cell>
        </row>
        <row r="291">
          <cell r="K291" t="str">
            <v>37499EURF</v>
          </cell>
        </row>
        <row r="292">
          <cell r="K292" t="str">
            <v>37499JPYF</v>
          </cell>
        </row>
        <row r="293">
          <cell r="K293" t="str">
            <v>37529USD</v>
          </cell>
        </row>
        <row r="294">
          <cell r="K294" t="str">
            <v>37529EUR</v>
          </cell>
        </row>
        <row r="295">
          <cell r="K295" t="str">
            <v>37529JPY</v>
          </cell>
        </row>
        <row r="296">
          <cell r="K296" t="str">
            <v>37529USDF</v>
          </cell>
        </row>
        <row r="297">
          <cell r="K297" t="str">
            <v>37529EURF</v>
          </cell>
        </row>
        <row r="298">
          <cell r="K298" t="str">
            <v>37529JPYF</v>
          </cell>
        </row>
        <row r="299">
          <cell r="K299">
            <v>0</v>
          </cell>
        </row>
      </sheetData>
      <sheetData sheetId="14" refreshError="1"/>
      <sheetData sheetId="15" refreshError="1">
        <row r="2">
          <cell r="A2">
            <v>36899</v>
          </cell>
        </row>
        <row r="3">
          <cell r="A3">
            <v>36969</v>
          </cell>
        </row>
        <row r="4">
          <cell r="A4">
            <v>36993</v>
          </cell>
        </row>
        <row r="5">
          <cell r="A5">
            <v>36994</v>
          </cell>
        </row>
        <row r="6">
          <cell r="A6">
            <v>37012</v>
          </cell>
        </row>
        <row r="7">
          <cell r="A7">
            <v>37039</v>
          </cell>
        </row>
        <row r="8">
          <cell r="A8">
            <v>37060</v>
          </cell>
        </row>
        <row r="9">
          <cell r="A9">
            <v>37067</v>
          </cell>
        </row>
        <row r="10">
          <cell r="A10">
            <v>37074</v>
          </cell>
        </row>
        <row r="11">
          <cell r="A11">
            <v>37092</v>
          </cell>
        </row>
        <row r="12">
          <cell r="A12">
            <v>37110</v>
          </cell>
        </row>
        <row r="13">
          <cell r="A13">
            <v>37123</v>
          </cell>
        </row>
        <row r="14">
          <cell r="A14">
            <v>37179</v>
          </cell>
        </row>
        <row r="15">
          <cell r="A15">
            <v>37200</v>
          </cell>
        </row>
        <row r="16">
          <cell r="A16">
            <v>37207</v>
          </cell>
        </row>
        <row r="17">
          <cell r="A17">
            <v>37250</v>
          </cell>
        </row>
        <row r="18">
          <cell r="A18">
            <v>37257</v>
          </cell>
        </row>
        <row r="19">
          <cell r="A19">
            <v>37263</v>
          </cell>
        </row>
        <row r="20">
          <cell r="A20">
            <v>37340</v>
          </cell>
        </row>
        <row r="21">
          <cell r="A21">
            <v>37344</v>
          </cell>
        </row>
        <row r="22">
          <cell r="A22">
            <v>37377</v>
          </cell>
        </row>
        <row r="23">
          <cell r="A23">
            <v>37389</v>
          </cell>
        </row>
        <row r="24">
          <cell r="A24">
            <v>37410</v>
          </cell>
        </row>
        <row r="25">
          <cell r="A25">
            <v>37417</v>
          </cell>
        </row>
        <row r="26">
          <cell r="A26">
            <v>37438</v>
          </cell>
        </row>
        <row r="27">
          <cell r="A27">
            <v>37475</v>
          </cell>
        </row>
        <row r="28">
          <cell r="A28">
            <v>37487</v>
          </cell>
        </row>
        <row r="29">
          <cell r="A29">
            <v>37543</v>
          </cell>
        </row>
        <row r="30">
          <cell r="A30">
            <v>37564</v>
          </cell>
        </row>
        <row r="31">
          <cell r="A31">
            <v>37571</v>
          </cell>
        </row>
        <row r="32">
          <cell r="A32">
            <v>37615</v>
          </cell>
        </row>
        <row r="33">
          <cell r="A33">
            <v>37622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"/>
      <sheetName val="Resumen(2)"/>
      <sheetName val="Telmex"/>
    </sheetNames>
    <sheetDataSet>
      <sheetData sheetId="0" refreshError="1"/>
      <sheetData sheetId="1" refreshError="1"/>
      <sheetData sheetId="2">
        <row r="292">
          <cell r="A292">
            <v>8259</v>
          </cell>
          <cell r="AU292">
            <v>52418545</v>
          </cell>
        </row>
        <row r="293">
          <cell r="A293">
            <v>8259</v>
          </cell>
          <cell r="AU293">
            <v>0</v>
          </cell>
        </row>
        <row r="294">
          <cell r="A294" t="str">
            <v>Total Cuenta 519025 - Código 8259</v>
          </cell>
          <cell r="AU294">
            <v>52418545</v>
          </cell>
        </row>
        <row r="295">
          <cell r="A295" t="str">
            <v>8058-ST</v>
          </cell>
          <cell r="AU295">
            <v>56743366</v>
          </cell>
        </row>
        <row r="296">
          <cell r="A296" t="str">
            <v>8058-ST</v>
          </cell>
          <cell r="AU296">
            <v>0</v>
          </cell>
        </row>
        <row r="297">
          <cell r="A297" t="str">
            <v>Total DTIN-ST</v>
          </cell>
          <cell r="AU297">
            <v>56743366</v>
          </cell>
        </row>
        <row r="298">
          <cell r="A298" t="str">
            <v>8058-UPCI</v>
          </cell>
          <cell r="AU298">
            <v>544627399.68000007</v>
          </cell>
        </row>
        <row r="299">
          <cell r="A299" t="str">
            <v>8058-UPCI</v>
          </cell>
          <cell r="AU299">
            <v>0</v>
          </cell>
        </row>
        <row r="300">
          <cell r="A300" t="str">
            <v>Total UPCI</v>
          </cell>
          <cell r="AU300">
            <v>544627399.68000007</v>
          </cell>
        </row>
        <row r="301">
          <cell r="A301" t="str">
            <v>Total Cuenta 5190956 - Código 8058</v>
          </cell>
          <cell r="AU301">
            <v>601370765.68000007</v>
          </cell>
        </row>
        <row r="302">
          <cell r="A302" t="str">
            <v>TarCos</v>
          </cell>
          <cell r="AU302">
            <v>182018955.81</v>
          </cell>
        </row>
        <row r="303">
          <cell r="A303" t="str">
            <v>TarCos</v>
          </cell>
          <cell r="AU303">
            <v>0</v>
          </cell>
        </row>
        <row r="304">
          <cell r="A304" t="str">
            <v>Total Cuenta 5194204</v>
          </cell>
          <cell r="AU304">
            <v>182018955.81</v>
          </cell>
        </row>
        <row r="305">
          <cell r="A305" t="str">
            <v>TOTAL GASTOS A CARGO DE LA SG-INF</v>
          </cell>
          <cell r="AU305">
            <v>13458238243.130001</v>
          </cell>
        </row>
        <row r="306">
          <cell r="A306">
            <v>6102</v>
          </cell>
          <cell r="AU306">
            <v>3242200</v>
          </cell>
        </row>
        <row r="307">
          <cell r="A307">
            <v>6102</v>
          </cell>
          <cell r="AU307">
            <v>0</v>
          </cell>
        </row>
        <row r="308">
          <cell r="A308" t="str">
            <v>Total Cuenta 513095 - Código 6102</v>
          </cell>
          <cell r="AU308">
            <v>3242200</v>
          </cell>
        </row>
        <row r="309">
          <cell r="A309">
            <v>6325</v>
          </cell>
          <cell r="AU309">
            <v>0</v>
          </cell>
        </row>
        <row r="310">
          <cell r="A310">
            <v>6325</v>
          </cell>
          <cell r="AU310">
            <v>0</v>
          </cell>
        </row>
        <row r="311">
          <cell r="A311" t="str">
            <v>Total Cuenta 512066 - Código 6325</v>
          </cell>
          <cell r="AU311">
            <v>0</v>
          </cell>
        </row>
        <row r="312">
          <cell r="A312">
            <v>8077</v>
          </cell>
          <cell r="AU312">
            <v>238667</v>
          </cell>
        </row>
        <row r="313">
          <cell r="A313">
            <v>8077</v>
          </cell>
          <cell r="AU313">
            <v>143200</v>
          </cell>
        </row>
        <row r="314">
          <cell r="A314">
            <v>8077</v>
          </cell>
          <cell r="AU314">
            <v>4296000</v>
          </cell>
        </row>
        <row r="315">
          <cell r="A315">
            <v>8077</v>
          </cell>
          <cell r="AU315">
            <v>3132500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Hoja1"/>
    </sheetNames>
    <sheetDataSet>
      <sheetData sheetId="0"/>
      <sheetData sheetId="1">
        <row r="15">
          <cell r="A15" t="str">
            <v>Linea Recta</v>
          </cell>
        </row>
        <row r="16">
          <cell r="A16" t="str">
            <v>Suma de Digitos</v>
          </cell>
        </row>
        <row r="17">
          <cell r="A17" t="str">
            <v>Horas de trabajo</v>
          </cell>
        </row>
        <row r="18">
          <cell r="A18" t="str">
            <v>Decreciente</v>
          </cell>
        </row>
        <row r="21">
          <cell r="A21" t="str">
            <v>Si</v>
          </cell>
        </row>
        <row r="22">
          <cell r="A2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-Recon"/>
      <sheetName val="Formato - Asp. Tec"/>
      <sheetName val="Formato - Asp. Tec Nvo"/>
      <sheetName val="Cédula Analitica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nexo"/>
      <sheetName val="Contratos"/>
      <sheetName val="PagosContrat"/>
      <sheetName val="Contabilidad"/>
      <sheetName val="Distribuciones"/>
      <sheetName val="Resumen"/>
    </sheetNames>
    <sheetDataSet>
      <sheetData sheetId="0" refreshError="1"/>
      <sheetData sheetId="1" refreshError="1"/>
      <sheetData sheetId="2">
        <row r="14">
          <cell r="B14" t="str">
            <v>AREA BANCO</v>
          </cell>
        </row>
        <row r="15">
          <cell r="B15" t="str">
            <v>2385</v>
          </cell>
          <cell r="U15">
            <v>0</v>
          </cell>
        </row>
        <row r="16">
          <cell r="B16" t="str">
            <v>2385</v>
          </cell>
          <cell r="U16">
            <v>0</v>
          </cell>
        </row>
        <row r="17">
          <cell r="B17" t="str">
            <v>2387</v>
          </cell>
          <cell r="U17">
            <v>0</v>
          </cell>
        </row>
        <row r="18">
          <cell r="B18" t="str">
            <v>2393</v>
          </cell>
          <cell r="U18">
            <v>0</v>
          </cell>
        </row>
        <row r="19">
          <cell r="B19" t="str">
            <v>2393</v>
          </cell>
          <cell r="U19">
            <v>0</v>
          </cell>
        </row>
        <row r="20">
          <cell r="B20" t="str">
            <v>2393</v>
          </cell>
          <cell r="U20">
            <v>0</v>
          </cell>
        </row>
        <row r="21">
          <cell r="B21" t="str">
            <v>2393</v>
          </cell>
          <cell r="U21">
            <v>0</v>
          </cell>
        </row>
        <row r="22">
          <cell r="B22" t="str">
            <v>2393</v>
          </cell>
          <cell r="U22">
            <v>0</v>
          </cell>
        </row>
        <row r="23">
          <cell r="B23" t="str">
            <v>2393</v>
          </cell>
          <cell r="U23">
            <v>0</v>
          </cell>
        </row>
        <row r="24">
          <cell r="B24" t="str">
            <v>2393</v>
          </cell>
          <cell r="U24">
            <v>0</v>
          </cell>
        </row>
        <row r="25">
          <cell r="B25" t="str">
            <v>2393</v>
          </cell>
          <cell r="U25">
            <v>0</v>
          </cell>
        </row>
        <row r="26">
          <cell r="B26" t="str">
            <v>2393</v>
          </cell>
          <cell r="U26">
            <v>0</v>
          </cell>
        </row>
        <row r="27">
          <cell r="B27" t="str">
            <v>2393</v>
          </cell>
          <cell r="U27">
            <v>0</v>
          </cell>
        </row>
        <row r="28">
          <cell r="B28" t="str">
            <v>2393</v>
          </cell>
          <cell r="U28">
            <v>0</v>
          </cell>
        </row>
        <row r="29">
          <cell r="B29" t="str">
            <v>2394-1</v>
          </cell>
          <cell r="U29">
            <v>0</v>
          </cell>
        </row>
        <row r="30">
          <cell r="B30" t="str">
            <v>2394-1</v>
          </cell>
          <cell r="U30">
            <v>0</v>
          </cell>
        </row>
        <row r="31">
          <cell r="B31" t="str">
            <v>2394-2</v>
          </cell>
          <cell r="U31">
            <v>0</v>
          </cell>
        </row>
        <row r="32">
          <cell r="B32" t="str">
            <v>2394-2</v>
          </cell>
          <cell r="U32">
            <v>0</v>
          </cell>
        </row>
        <row r="33">
          <cell r="B33" t="str">
            <v>2394-3</v>
          </cell>
          <cell r="U33">
            <v>0</v>
          </cell>
        </row>
        <row r="34">
          <cell r="B34" t="str">
            <v>2394-4</v>
          </cell>
          <cell r="U34">
            <v>0</v>
          </cell>
        </row>
        <row r="35">
          <cell r="B35" t="str">
            <v>2394-4</v>
          </cell>
          <cell r="U35">
            <v>0</v>
          </cell>
        </row>
        <row r="36">
          <cell r="B36" t="str">
            <v>2394-4</v>
          </cell>
          <cell r="U36">
            <v>0</v>
          </cell>
        </row>
        <row r="37">
          <cell r="B37" t="str">
            <v>2394-4</v>
          </cell>
          <cell r="U37">
            <v>0</v>
          </cell>
        </row>
        <row r="38">
          <cell r="B38" t="str">
            <v>2394-4</v>
          </cell>
          <cell r="U38">
            <v>0</v>
          </cell>
        </row>
        <row r="39">
          <cell r="B39" t="str">
            <v>2394-4</v>
          </cell>
          <cell r="U39">
            <v>0</v>
          </cell>
        </row>
        <row r="40">
          <cell r="U40">
            <v>0</v>
          </cell>
        </row>
        <row r="41">
          <cell r="B41" t="str">
            <v>Total DTIN-ST</v>
          </cell>
          <cell r="U41">
            <v>0</v>
          </cell>
        </row>
        <row r="42">
          <cell r="B42" t="str">
            <v>2401-2</v>
          </cell>
          <cell r="U42">
            <v>0</v>
          </cell>
        </row>
        <row r="43">
          <cell r="B43" t="str">
            <v>2401-3</v>
          </cell>
          <cell r="U43">
            <v>0</v>
          </cell>
        </row>
        <row r="44">
          <cell r="B44" t="str">
            <v>2401-4</v>
          </cell>
          <cell r="U44">
            <v>0</v>
          </cell>
        </row>
        <row r="45">
          <cell r="B45" t="str">
            <v>2401-4</v>
          </cell>
          <cell r="U45">
            <v>0</v>
          </cell>
        </row>
        <row r="46">
          <cell r="U46">
            <v>0</v>
          </cell>
        </row>
        <row r="47">
          <cell r="B47" t="str">
            <v>Total USI</v>
          </cell>
          <cell r="U47">
            <v>0</v>
          </cell>
        </row>
        <row r="48">
          <cell r="B48" t="str">
            <v>TOTAL EQUIPOS DE COMUNICACIONES Y TELEFONIA</v>
          </cell>
          <cell r="U48">
            <v>0</v>
          </cell>
        </row>
        <row r="49">
          <cell r="B49" t="str">
            <v>2416-3</v>
          </cell>
          <cell r="U49">
            <v>0</v>
          </cell>
        </row>
        <row r="50">
          <cell r="B50" t="str">
            <v>2416-3</v>
          </cell>
          <cell r="U50">
            <v>0</v>
          </cell>
        </row>
        <row r="51">
          <cell r="B51" t="str">
            <v>2416-3</v>
          </cell>
          <cell r="U51">
            <v>0</v>
          </cell>
        </row>
        <row r="52">
          <cell r="B52" t="str">
            <v>2416-3</v>
          </cell>
          <cell r="U52">
            <v>0</v>
          </cell>
        </row>
        <row r="53">
          <cell r="B53" t="str">
            <v>2416-3</v>
          </cell>
          <cell r="U53">
            <v>0</v>
          </cell>
        </row>
        <row r="54">
          <cell r="B54" t="str">
            <v>2416-4</v>
          </cell>
          <cell r="U54">
            <v>0</v>
          </cell>
        </row>
        <row r="55">
          <cell r="B55" t="str">
            <v>2416-11</v>
          </cell>
          <cell r="U55">
            <v>0</v>
          </cell>
        </row>
        <row r="56">
          <cell r="B56" t="str">
            <v>2416-13</v>
          </cell>
          <cell r="U56">
            <v>185044506</v>
          </cell>
        </row>
        <row r="57">
          <cell r="B57" t="str">
            <v>2416-13</v>
          </cell>
          <cell r="U57">
            <v>157933007.99000001</v>
          </cell>
        </row>
        <row r="58">
          <cell r="B58" t="str">
            <v>2416-15</v>
          </cell>
          <cell r="U58">
            <v>0</v>
          </cell>
        </row>
        <row r="59">
          <cell r="B59" t="str">
            <v>2416-18</v>
          </cell>
          <cell r="U59">
            <v>0</v>
          </cell>
        </row>
        <row r="60">
          <cell r="B60" t="str">
            <v>2416-18</v>
          </cell>
          <cell r="U60">
            <v>0</v>
          </cell>
        </row>
        <row r="61">
          <cell r="U61">
            <v>0</v>
          </cell>
        </row>
        <row r="62">
          <cell r="B62" t="str">
            <v>Total DTIN-SCC</v>
          </cell>
          <cell r="U62">
            <v>342977513.99000001</v>
          </cell>
        </row>
        <row r="63">
          <cell r="B63" t="str">
            <v>2496-0</v>
          </cell>
          <cell r="U63">
            <v>11705152</v>
          </cell>
        </row>
        <row r="64">
          <cell r="B64" t="str">
            <v>2496-0</v>
          </cell>
          <cell r="U64">
            <v>856006.02999997139</v>
          </cell>
        </row>
        <row r="65">
          <cell r="B65" t="str">
            <v>2496-0</v>
          </cell>
          <cell r="U65">
            <v>30721688</v>
          </cell>
        </row>
        <row r="66">
          <cell r="B66" t="str">
            <v>2496</v>
          </cell>
          <cell r="U66">
            <v>41405738.75</v>
          </cell>
        </row>
        <row r="67">
          <cell r="B67" t="str">
            <v>2496</v>
          </cell>
          <cell r="U67">
            <v>0</v>
          </cell>
        </row>
        <row r="68">
          <cell r="B68" t="str">
            <v>2496</v>
          </cell>
          <cell r="U68">
            <v>0</v>
          </cell>
        </row>
        <row r="69">
          <cell r="B69" t="str">
            <v>2496</v>
          </cell>
          <cell r="U69">
            <v>0</v>
          </cell>
        </row>
        <row r="70">
          <cell r="B70" t="str">
            <v>2497</v>
          </cell>
          <cell r="U70">
            <v>0</v>
          </cell>
        </row>
        <row r="71">
          <cell r="B71" t="str">
            <v>2497</v>
          </cell>
          <cell r="U71">
            <v>0</v>
          </cell>
        </row>
        <row r="72">
          <cell r="B72" t="str">
            <v>2498</v>
          </cell>
          <cell r="U72">
            <v>0</v>
          </cell>
        </row>
        <row r="73">
          <cell r="B73" t="str">
            <v>2498</v>
          </cell>
          <cell r="U73">
            <v>0</v>
          </cell>
        </row>
        <row r="74">
          <cell r="B74" t="str">
            <v>2498</v>
          </cell>
          <cell r="U74">
            <v>0</v>
          </cell>
        </row>
        <row r="75">
          <cell r="B75" t="str">
            <v>2498</v>
          </cell>
          <cell r="U75">
            <v>0</v>
          </cell>
        </row>
        <row r="76">
          <cell r="B76" t="str">
            <v>2498</v>
          </cell>
          <cell r="U76">
            <v>0</v>
          </cell>
        </row>
        <row r="77">
          <cell r="B77" t="str">
            <v>2498</v>
          </cell>
          <cell r="U77">
            <v>0</v>
          </cell>
        </row>
        <row r="78">
          <cell r="B78" t="str">
            <v>2498</v>
          </cell>
          <cell r="U78">
            <v>0</v>
          </cell>
        </row>
        <row r="79">
          <cell r="B79" t="str">
            <v>9292</v>
          </cell>
          <cell r="U79">
            <v>0</v>
          </cell>
        </row>
        <row r="80">
          <cell r="B80" t="str">
            <v>9292</v>
          </cell>
          <cell r="U80">
            <v>0</v>
          </cell>
        </row>
        <row r="81">
          <cell r="B81" t="str">
            <v>9292</v>
          </cell>
          <cell r="U81">
            <v>0</v>
          </cell>
        </row>
        <row r="82">
          <cell r="B82" t="str">
            <v>9292</v>
          </cell>
          <cell r="U8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Supuestos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eridos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</sheetNames>
    <sheetDataSet>
      <sheetData sheetId="0"/>
      <sheetData sheetId="1">
        <row r="6">
          <cell r="D6">
            <v>1.0549999999999999</v>
          </cell>
        </row>
        <row r="7">
          <cell r="D7">
            <v>1770.42</v>
          </cell>
        </row>
        <row r="9">
          <cell r="D9">
            <v>1665.27</v>
          </cell>
        </row>
        <row r="11">
          <cell r="D11">
            <v>1840.79</v>
          </cell>
        </row>
        <row r="16">
          <cell r="D16">
            <v>1.075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>
            <v>5.4999999999999938E-2</v>
          </cell>
          <cell r="I1">
            <v>61919</v>
          </cell>
        </row>
        <row r="2">
          <cell r="E2">
            <v>0.05</v>
          </cell>
          <cell r="I2">
            <v>48763</v>
          </cell>
        </row>
        <row r="3">
          <cell r="I3">
            <v>54789.68</v>
          </cell>
        </row>
        <row r="4">
          <cell r="E4">
            <v>3000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csCifiCofi"/>
      <sheetName val="Goldman"/>
      <sheetName val="Diferencias"/>
    </sheetNames>
    <sheetDataSet>
      <sheetData sheetId="0">
        <row r="5">
          <cell r="A5" t="str">
            <v>36202C6A6</v>
          </cell>
          <cell r="B5">
            <v>41518</v>
          </cell>
          <cell r="C5" t="str">
            <v>20 dic 1999</v>
          </cell>
          <cell r="D5">
            <v>311063.13</v>
          </cell>
          <cell r="E5">
            <v>287733.39</v>
          </cell>
          <cell r="F5">
            <v>316895.56</v>
          </cell>
          <cell r="G5">
            <v>29162.17</v>
          </cell>
          <cell r="H5">
            <v>0</v>
          </cell>
          <cell r="I5">
            <v>1425.71</v>
          </cell>
          <cell r="J5">
            <v>1425.71</v>
          </cell>
          <cell r="K5">
            <v>5.5</v>
          </cell>
          <cell r="L5" t="str">
            <v>30F360</v>
          </cell>
          <cell r="M5" t="str">
            <v>NPV</v>
          </cell>
        </row>
        <row r="6">
          <cell r="A6" t="str">
            <v>36202CNF6</v>
          </cell>
          <cell r="B6">
            <v>40603</v>
          </cell>
          <cell r="C6" t="str">
            <v>20 dic 1999</v>
          </cell>
          <cell r="D6">
            <v>392047.18</v>
          </cell>
          <cell r="E6">
            <v>362643.64</v>
          </cell>
          <cell r="F6">
            <v>399888.12</v>
          </cell>
          <cell r="G6">
            <v>37244.480000000003</v>
          </cell>
          <cell r="H6">
            <v>0</v>
          </cell>
          <cell r="I6">
            <v>1796.88</v>
          </cell>
          <cell r="J6">
            <v>1796.88</v>
          </cell>
          <cell r="K6">
            <v>5.5</v>
          </cell>
          <cell r="L6" t="str">
            <v>30F360</v>
          </cell>
          <cell r="M6" t="str">
            <v>NPV</v>
          </cell>
        </row>
        <row r="7">
          <cell r="A7" t="str">
            <v>36202CPF4</v>
          </cell>
          <cell r="B7" t="str">
            <v>01 abr 2011</v>
          </cell>
          <cell r="C7" t="str">
            <v>20 dic 1999</v>
          </cell>
          <cell r="D7">
            <v>450119.22</v>
          </cell>
          <cell r="E7">
            <v>416360.26</v>
          </cell>
          <cell r="F7">
            <v>459121.6</v>
          </cell>
          <cell r="G7">
            <v>42761.34</v>
          </cell>
          <cell r="H7">
            <v>0</v>
          </cell>
          <cell r="I7">
            <v>2063.0500000000002</v>
          </cell>
          <cell r="J7">
            <v>2063.0500000000002</v>
          </cell>
          <cell r="K7">
            <v>5.5</v>
          </cell>
          <cell r="L7" t="str">
            <v>30F360</v>
          </cell>
          <cell r="M7" t="str">
            <v>NPV</v>
          </cell>
        </row>
        <row r="8">
          <cell r="A8" t="str">
            <v>36202CPW7</v>
          </cell>
          <cell r="B8">
            <v>40695</v>
          </cell>
          <cell r="C8" t="str">
            <v>20 dic 1999</v>
          </cell>
          <cell r="D8">
            <v>275038.71999999997</v>
          </cell>
          <cell r="E8">
            <v>254410.81</v>
          </cell>
          <cell r="F8">
            <v>280539.49</v>
          </cell>
          <cell r="G8">
            <v>26128.68</v>
          </cell>
          <cell r="H8">
            <v>0</v>
          </cell>
          <cell r="I8">
            <v>1260.5899999999999</v>
          </cell>
          <cell r="J8">
            <v>1260.5899999999999</v>
          </cell>
          <cell r="K8">
            <v>5.5</v>
          </cell>
          <cell r="L8" t="str">
            <v>30F360</v>
          </cell>
          <cell r="M8" t="str">
            <v>NPV</v>
          </cell>
        </row>
        <row r="9">
          <cell r="A9" t="str">
            <v>36202DAG6</v>
          </cell>
          <cell r="B9" t="str">
            <v>01 ene 2014</v>
          </cell>
          <cell r="C9" t="str">
            <v>20 dic 1999</v>
          </cell>
          <cell r="D9">
            <v>399615.67</v>
          </cell>
          <cell r="E9">
            <v>369644.52</v>
          </cell>
          <cell r="F9">
            <v>407108.46</v>
          </cell>
          <cell r="G9">
            <v>37463.94</v>
          </cell>
          <cell r="H9">
            <v>0</v>
          </cell>
          <cell r="I9">
            <v>1831.57</v>
          </cell>
          <cell r="J9">
            <v>1831.57</v>
          </cell>
          <cell r="K9">
            <v>5.5</v>
          </cell>
          <cell r="L9" t="str">
            <v>30F360</v>
          </cell>
          <cell r="M9" t="str">
            <v>NPV</v>
          </cell>
        </row>
        <row r="10">
          <cell r="A10" t="str">
            <v>36202DAW1</v>
          </cell>
          <cell r="B10">
            <v>41671</v>
          </cell>
          <cell r="C10" t="str">
            <v>17 dic 1999</v>
          </cell>
          <cell r="D10">
            <v>925147.73</v>
          </cell>
          <cell r="E10">
            <v>874698.27</v>
          </cell>
          <cell r="F10">
            <v>957527.9</v>
          </cell>
          <cell r="G10">
            <v>82829.63</v>
          </cell>
          <cell r="H10">
            <v>0</v>
          </cell>
          <cell r="I10">
            <v>4625.74</v>
          </cell>
          <cell r="J10">
            <v>4625.74</v>
          </cell>
          <cell r="K10">
            <v>6</v>
          </cell>
          <cell r="L10" t="str">
            <v>30F360</v>
          </cell>
          <cell r="M10" t="str">
            <v>NPV</v>
          </cell>
        </row>
        <row r="11">
          <cell r="A11" t="str">
            <v>36202DB67</v>
          </cell>
          <cell r="B11">
            <v>41760</v>
          </cell>
          <cell r="C11" t="str">
            <v>24 ene 2000</v>
          </cell>
          <cell r="D11">
            <v>799682.83</v>
          </cell>
          <cell r="E11">
            <v>743455.16</v>
          </cell>
          <cell r="F11">
            <v>827671.73</v>
          </cell>
          <cell r="G11">
            <v>84216.57</v>
          </cell>
          <cell r="H11">
            <v>0</v>
          </cell>
          <cell r="I11">
            <v>3998.41</v>
          </cell>
          <cell r="J11">
            <v>3998.41</v>
          </cell>
          <cell r="K11">
            <v>6</v>
          </cell>
          <cell r="L11" t="str">
            <v>30F360</v>
          </cell>
          <cell r="M11" t="str">
            <v>NPV</v>
          </cell>
        </row>
        <row r="12">
          <cell r="A12" t="str">
            <v>36202DCK5</v>
          </cell>
          <cell r="B12">
            <v>41791</v>
          </cell>
          <cell r="C12" t="str">
            <v>24 ene 2000</v>
          </cell>
          <cell r="D12">
            <v>2279548.13</v>
          </cell>
          <cell r="E12">
            <v>2119267.42</v>
          </cell>
          <cell r="F12">
            <v>2359332.31</v>
          </cell>
          <cell r="G12">
            <v>240064.89</v>
          </cell>
          <cell r="H12">
            <v>0</v>
          </cell>
          <cell r="I12">
            <v>11397.74</v>
          </cell>
          <cell r="J12">
            <v>11397.74</v>
          </cell>
          <cell r="K12">
            <v>6</v>
          </cell>
          <cell r="L12" t="str">
            <v>30F360</v>
          </cell>
          <cell r="M12" t="str">
            <v>NPV</v>
          </cell>
        </row>
        <row r="13">
          <cell r="A13" t="str">
            <v>36202DCZ2</v>
          </cell>
          <cell r="B13">
            <v>41821</v>
          </cell>
          <cell r="C13" t="str">
            <v>24 ene 2000</v>
          </cell>
          <cell r="D13">
            <v>732701.7</v>
          </cell>
          <cell r="E13">
            <v>681183.62</v>
          </cell>
          <cell r="F13">
            <v>758346.26</v>
          </cell>
          <cell r="G13">
            <v>77162.64</v>
          </cell>
          <cell r="H13">
            <v>0</v>
          </cell>
          <cell r="I13">
            <v>3663.51</v>
          </cell>
          <cell r="J13">
            <v>3663.51</v>
          </cell>
          <cell r="K13">
            <v>6</v>
          </cell>
          <cell r="L13" t="str">
            <v>30F360</v>
          </cell>
          <cell r="M13" t="str">
            <v>NPV</v>
          </cell>
        </row>
        <row r="14">
          <cell r="A14" t="str">
            <v>36202DDG3</v>
          </cell>
          <cell r="B14" t="str">
            <v>01 ago 2014</v>
          </cell>
          <cell r="C14" t="str">
            <v>24 ene 2000</v>
          </cell>
          <cell r="D14">
            <v>596279.67000000004</v>
          </cell>
          <cell r="E14">
            <v>554353.77</v>
          </cell>
          <cell r="F14">
            <v>617149.46</v>
          </cell>
          <cell r="G14">
            <v>62795.69</v>
          </cell>
          <cell r="H14">
            <v>0</v>
          </cell>
          <cell r="I14">
            <v>2981.4</v>
          </cell>
          <cell r="J14">
            <v>2981.4</v>
          </cell>
          <cell r="K14">
            <v>6</v>
          </cell>
          <cell r="L14" t="str">
            <v>30F360</v>
          </cell>
          <cell r="M14" t="str">
            <v>NPV</v>
          </cell>
        </row>
        <row r="15">
          <cell r="A15" t="str">
            <v>36202DDU2</v>
          </cell>
          <cell r="B15">
            <v>41883</v>
          </cell>
          <cell r="C15" t="str">
            <v>24 ene 2000</v>
          </cell>
          <cell r="D15">
            <v>373936</v>
          </cell>
          <cell r="E15">
            <v>347643.62</v>
          </cell>
          <cell r="F15">
            <v>387023.76</v>
          </cell>
          <cell r="G15">
            <v>39380.14</v>
          </cell>
          <cell r="H15">
            <v>0</v>
          </cell>
          <cell r="I15">
            <v>1869.68</v>
          </cell>
          <cell r="J15">
            <v>1869.68</v>
          </cell>
          <cell r="K15">
            <v>6</v>
          </cell>
          <cell r="L15" t="str">
            <v>30F360</v>
          </cell>
          <cell r="M15" t="str">
            <v>NPV</v>
          </cell>
        </row>
        <row r="16">
          <cell r="A16" t="str">
            <v>36202DER8</v>
          </cell>
          <cell r="B16">
            <v>41944</v>
          </cell>
          <cell r="C16" t="str">
            <v>24 ene 2000</v>
          </cell>
          <cell r="D16">
            <v>322168.84000000003</v>
          </cell>
          <cell r="E16">
            <v>299516.34000000003</v>
          </cell>
          <cell r="F16">
            <v>333444.75</v>
          </cell>
          <cell r="G16">
            <v>33928.410000000003</v>
          </cell>
          <cell r="H16">
            <v>0</v>
          </cell>
          <cell r="I16">
            <v>1610.84</v>
          </cell>
          <cell r="J16">
            <v>1610.84</v>
          </cell>
          <cell r="K16">
            <v>6</v>
          </cell>
          <cell r="L16" t="str">
            <v>30F360</v>
          </cell>
          <cell r="M16" t="str">
            <v>NPV</v>
          </cell>
        </row>
        <row r="17">
          <cell r="A17" t="str">
            <v>36202DFM8</v>
          </cell>
          <cell r="B17" t="str">
            <v>01 ene 2015</v>
          </cell>
          <cell r="C17" t="str">
            <v>24 ene 2000</v>
          </cell>
          <cell r="D17">
            <v>318172.08</v>
          </cell>
          <cell r="E17">
            <v>295800.58</v>
          </cell>
          <cell r="F17">
            <v>329308.09999999998</v>
          </cell>
          <cell r="G17">
            <v>33507.519999999997</v>
          </cell>
          <cell r="H17">
            <v>0</v>
          </cell>
          <cell r="I17">
            <v>1590.86</v>
          </cell>
          <cell r="J17">
            <v>1590.86</v>
          </cell>
          <cell r="K17">
            <v>6</v>
          </cell>
          <cell r="L17" t="str">
            <v>30F360</v>
          </cell>
          <cell r="M17" t="str">
            <v>NPV</v>
          </cell>
        </row>
        <row r="18">
          <cell r="A18" t="str">
            <v>36203ACD6</v>
          </cell>
          <cell r="B18">
            <v>39508</v>
          </cell>
          <cell r="C18" t="str">
            <v>16 ago 2001</v>
          </cell>
          <cell r="D18">
            <v>96815.039999999994</v>
          </cell>
          <cell r="E18">
            <v>100264.09</v>
          </cell>
          <cell r="F18">
            <v>103713.11</v>
          </cell>
          <cell r="G18">
            <v>3449.02</v>
          </cell>
          <cell r="H18">
            <v>0</v>
          </cell>
          <cell r="I18">
            <v>564.75</v>
          </cell>
          <cell r="J18">
            <v>564.75</v>
          </cell>
          <cell r="K18">
            <v>7</v>
          </cell>
          <cell r="L18" t="str">
            <v>BOND</v>
          </cell>
          <cell r="M18" t="str">
            <v>NPV</v>
          </cell>
        </row>
        <row r="19">
          <cell r="A19" t="str">
            <v>36203ACH7</v>
          </cell>
          <cell r="B19" t="str">
            <v>01 abr 2008</v>
          </cell>
          <cell r="C19" t="str">
            <v>16 ago 2001</v>
          </cell>
          <cell r="D19">
            <v>207730.5</v>
          </cell>
          <cell r="E19">
            <v>216818.71</v>
          </cell>
          <cell r="F19">
            <v>223171.11</v>
          </cell>
          <cell r="G19">
            <v>6352.4</v>
          </cell>
          <cell r="H19">
            <v>0</v>
          </cell>
          <cell r="I19">
            <v>1298.32</v>
          </cell>
          <cell r="J19">
            <v>1298.32</v>
          </cell>
          <cell r="K19">
            <v>7.5</v>
          </cell>
          <cell r="L19" t="str">
            <v>BOND</v>
          </cell>
          <cell r="M19" t="str">
            <v>NPV</v>
          </cell>
        </row>
        <row r="20">
          <cell r="A20" t="str">
            <v>36203AEY8</v>
          </cell>
          <cell r="B20" t="str">
            <v>01 ene 2008</v>
          </cell>
          <cell r="C20">
            <v>36573</v>
          </cell>
          <cell r="D20">
            <v>159966.47</v>
          </cell>
          <cell r="E20">
            <v>157916.91</v>
          </cell>
          <cell r="F20">
            <v>171364.08</v>
          </cell>
          <cell r="G20">
            <v>13447.17</v>
          </cell>
          <cell r="H20">
            <v>0</v>
          </cell>
          <cell r="I20">
            <v>933.14</v>
          </cell>
          <cell r="J20">
            <v>933.14</v>
          </cell>
          <cell r="K20">
            <v>7</v>
          </cell>
          <cell r="L20" t="str">
            <v>30F360</v>
          </cell>
          <cell r="M20" t="str">
            <v>NPV</v>
          </cell>
        </row>
        <row r="21">
          <cell r="A21" t="str">
            <v>36203AFW1</v>
          </cell>
          <cell r="B21">
            <v>39508</v>
          </cell>
          <cell r="C21" t="str">
            <v>16 ago 2001</v>
          </cell>
          <cell r="D21">
            <v>45488.18</v>
          </cell>
          <cell r="E21">
            <v>47478.29</v>
          </cell>
          <cell r="F21">
            <v>48869.32</v>
          </cell>
          <cell r="G21">
            <v>1391.03</v>
          </cell>
          <cell r="H21">
            <v>0</v>
          </cell>
          <cell r="I21">
            <v>284.3</v>
          </cell>
          <cell r="J21">
            <v>284.3</v>
          </cell>
          <cell r="K21">
            <v>7.5</v>
          </cell>
          <cell r="L21" t="str">
            <v>BOND</v>
          </cell>
          <cell r="M21" t="str">
            <v>NPV</v>
          </cell>
        </row>
        <row r="22">
          <cell r="A22" t="str">
            <v>36203AGG5</v>
          </cell>
          <cell r="B22" t="str">
            <v>01 abr 2008</v>
          </cell>
          <cell r="C22" t="str">
            <v>16 ago 2001</v>
          </cell>
          <cell r="D22">
            <v>130633.08</v>
          </cell>
          <cell r="E22">
            <v>133980.54999999999</v>
          </cell>
          <cell r="F22">
            <v>137654.60999999999</v>
          </cell>
          <cell r="G22">
            <v>3674.06</v>
          </cell>
          <cell r="H22">
            <v>0</v>
          </cell>
          <cell r="I22">
            <v>707.6</v>
          </cell>
          <cell r="J22">
            <v>707.6</v>
          </cell>
          <cell r="K22">
            <v>6.5</v>
          </cell>
          <cell r="L22" t="str">
            <v>BOND</v>
          </cell>
          <cell r="M22" t="str">
            <v>NPV</v>
          </cell>
        </row>
        <row r="23">
          <cell r="A23" t="str">
            <v>36203AGJ9</v>
          </cell>
          <cell r="B23" t="str">
            <v>01 abr 2008</v>
          </cell>
          <cell r="C23" t="str">
            <v>16 ago 2001</v>
          </cell>
          <cell r="D23">
            <v>132426.75</v>
          </cell>
          <cell r="E23">
            <v>138220.42000000001</v>
          </cell>
          <cell r="F23">
            <v>142270.03</v>
          </cell>
          <cell r="G23">
            <v>4049.61</v>
          </cell>
          <cell r="H23">
            <v>0</v>
          </cell>
          <cell r="I23">
            <v>827.67</v>
          </cell>
          <cell r="J23">
            <v>827.67</v>
          </cell>
          <cell r="K23">
            <v>7.5</v>
          </cell>
          <cell r="L23" t="str">
            <v>BOND</v>
          </cell>
          <cell r="M23" t="str">
            <v>NPV</v>
          </cell>
        </row>
        <row r="24">
          <cell r="A24" t="str">
            <v>36203AR32</v>
          </cell>
          <cell r="B24">
            <v>39508</v>
          </cell>
          <cell r="C24" t="str">
            <v>16 ago 2001</v>
          </cell>
          <cell r="D24">
            <v>162936.29999999999</v>
          </cell>
          <cell r="E24">
            <v>168740.89</v>
          </cell>
          <cell r="F24">
            <v>174545.51</v>
          </cell>
          <cell r="G24">
            <v>5804.62</v>
          </cell>
          <cell r="H24">
            <v>0</v>
          </cell>
          <cell r="I24">
            <v>950.46</v>
          </cell>
          <cell r="J24">
            <v>950.46</v>
          </cell>
          <cell r="K24">
            <v>7</v>
          </cell>
          <cell r="L24" t="str">
            <v>BOND</v>
          </cell>
          <cell r="M24" t="str">
            <v>NPV</v>
          </cell>
        </row>
        <row r="25">
          <cell r="A25" t="str">
            <v>36203ASY3</v>
          </cell>
          <cell r="B25" t="str">
            <v>01 ene 2008</v>
          </cell>
          <cell r="C25">
            <v>36573</v>
          </cell>
          <cell r="D25">
            <v>344211.11</v>
          </cell>
          <cell r="E25">
            <v>339800.91</v>
          </cell>
          <cell r="F25">
            <v>368736.15</v>
          </cell>
          <cell r="G25">
            <v>28935.24</v>
          </cell>
          <cell r="H25">
            <v>0</v>
          </cell>
          <cell r="I25">
            <v>2007.9</v>
          </cell>
          <cell r="J25">
            <v>2007.9</v>
          </cell>
          <cell r="K25">
            <v>7</v>
          </cell>
          <cell r="L25" t="str">
            <v>30F360</v>
          </cell>
          <cell r="M25" t="str">
            <v>NPV</v>
          </cell>
        </row>
        <row r="26">
          <cell r="A26" t="str">
            <v>36203ATJ5</v>
          </cell>
          <cell r="B26" t="str">
            <v>01 abr 2008</v>
          </cell>
          <cell r="C26" t="str">
            <v>16 ago 2001</v>
          </cell>
          <cell r="D26">
            <v>18687.09</v>
          </cell>
          <cell r="E26">
            <v>19504.650000000001</v>
          </cell>
          <cell r="F26">
            <v>20076.099999999999</v>
          </cell>
          <cell r="G26">
            <v>571.45000000000005</v>
          </cell>
          <cell r="H26">
            <v>0</v>
          </cell>
          <cell r="I26">
            <v>116.79</v>
          </cell>
          <cell r="J26">
            <v>116.79</v>
          </cell>
          <cell r="K26">
            <v>7.5</v>
          </cell>
          <cell r="L26" t="str">
            <v>BOND</v>
          </cell>
          <cell r="M26" t="str">
            <v>NPV</v>
          </cell>
        </row>
        <row r="27">
          <cell r="A27" t="str">
            <v>36203AVH6</v>
          </cell>
          <cell r="B27">
            <v>39600</v>
          </cell>
          <cell r="C27">
            <v>36573</v>
          </cell>
          <cell r="D27">
            <v>458683.1</v>
          </cell>
          <cell r="E27">
            <v>452806.21</v>
          </cell>
          <cell r="F27">
            <v>491364.27</v>
          </cell>
          <cell r="G27">
            <v>38558.06</v>
          </cell>
          <cell r="H27">
            <v>0</v>
          </cell>
          <cell r="I27">
            <v>2675.65</v>
          </cell>
          <cell r="J27">
            <v>2675.65</v>
          </cell>
          <cell r="K27">
            <v>7</v>
          </cell>
          <cell r="L27" t="str">
            <v>30F360</v>
          </cell>
          <cell r="M27" t="str">
            <v>NPV</v>
          </cell>
        </row>
        <row r="28">
          <cell r="A28" t="str">
            <v>36203AVT0</v>
          </cell>
          <cell r="B28">
            <v>39630</v>
          </cell>
          <cell r="C28" t="str">
            <v>16 ago 2001</v>
          </cell>
          <cell r="D28">
            <v>457586.8</v>
          </cell>
          <cell r="E28">
            <v>469312.46</v>
          </cell>
          <cell r="F28">
            <v>482182.09</v>
          </cell>
          <cell r="G28">
            <v>12869.63</v>
          </cell>
          <cell r="H28">
            <v>0</v>
          </cell>
          <cell r="I28">
            <v>2478.6</v>
          </cell>
          <cell r="J28">
            <v>2478.6</v>
          </cell>
          <cell r="K28">
            <v>6.5</v>
          </cell>
          <cell r="L28" t="str">
            <v>BOND</v>
          </cell>
          <cell r="M28" t="str">
            <v>NPV</v>
          </cell>
        </row>
        <row r="29">
          <cell r="A29" t="str">
            <v>36203AYS9</v>
          </cell>
          <cell r="B29" t="str">
            <v>01 abr 2008</v>
          </cell>
          <cell r="C29" t="str">
            <v>16 ago 2001</v>
          </cell>
          <cell r="D29">
            <v>7540.28</v>
          </cell>
          <cell r="E29">
            <v>7870.16</v>
          </cell>
          <cell r="F29">
            <v>8100.75</v>
          </cell>
          <cell r="G29">
            <v>230.59</v>
          </cell>
          <cell r="H29">
            <v>0</v>
          </cell>
          <cell r="I29">
            <v>47.13</v>
          </cell>
          <cell r="J29">
            <v>47.13</v>
          </cell>
          <cell r="K29">
            <v>7.5</v>
          </cell>
          <cell r="L29" t="str">
            <v>BOND</v>
          </cell>
          <cell r="M29" t="str">
            <v>NPV</v>
          </cell>
        </row>
        <row r="30">
          <cell r="A30" t="str">
            <v>36203AZG4</v>
          </cell>
          <cell r="B30">
            <v>39508</v>
          </cell>
          <cell r="C30" t="str">
            <v>16 ago 2001</v>
          </cell>
          <cell r="D30">
            <v>16813.09</v>
          </cell>
          <cell r="E30">
            <v>17548.68</v>
          </cell>
          <cell r="F30">
            <v>18062.810000000001</v>
          </cell>
          <cell r="G30">
            <v>514.13</v>
          </cell>
          <cell r="H30">
            <v>0</v>
          </cell>
          <cell r="I30">
            <v>105.08</v>
          </cell>
          <cell r="J30">
            <v>105.08</v>
          </cell>
          <cell r="K30">
            <v>7.5</v>
          </cell>
          <cell r="L30" t="str">
            <v>BOND</v>
          </cell>
          <cell r="M30" t="str">
            <v>NPV</v>
          </cell>
        </row>
        <row r="31">
          <cell r="A31" t="str">
            <v>36203BKA1</v>
          </cell>
          <cell r="B31" t="str">
            <v>01 dic 2022</v>
          </cell>
          <cell r="C31" t="str">
            <v>20 dic 2001</v>
          </cell>
          <cell r="D31">
            <v>21534.38</v>
          </cell>
          <cell r="E31">
            <v>22113.11</v>
          </cell>
          <cell r="F31">
            <v>22601.62</v>
          </cell>
          <cell r="G31">
            <v>488.51</v>
          </cell>
          <cell r="H31">
            <v>0</v>
          </cell>
          <cell r="I31">
            <v>125.62</v>
          </cell>
          <cell r="J31">
            <v>125.62</v>
          </cell>
          <cell r="K31">
            <v>7</v>
          </cell>
          <cell r="L31" t="str">
            <v>BOND</v>
          </cell>
          <cell r="M31" t="str">
            <v>NPV</v>
          </cell>
        </row>
        <row r="32">
          <cell r="A32" t="str">
            <v>36203C2F8</v>
          </cell>
          <cell r="B32" t="str">
            <v>01 abr 2011</v>
          </cell>
          <cell r="C32">
            <v>36573</v>
          </cell>
          <cell r="D32">
            <v>148754.26</v>
          </cell>
          <cell r="E32">
            <v>141130.6</v>
          </cell>
          <cell r="F32">
            <v>154796.66</v>
          </cell>
          <cell r="G32">
            <v>13666.06</v>
          </cell>
          <cell r="H32">
            <v>0</v>
          </cell>
          <cell r="I32">
            <v>743.77</v>
          </cell>
          <cell r="J32">
            <v>743.77</v>
          </cell>
          <cell r="K32">
            <v>6</v>
          </cell>
          <cell r="L32" t="str">
            <v>30F360</v>
          </cell>
          <cell r="M32" t="str">
            <v>NPV</v>
          </cell>
        </row>
        <row r="33">
          <cell r="A33" t="str">
            <v>36203CEB4</v>
          </cell>
          <cell r="B33" t="str">
            <v>01 abr 2008</v>
          </cell>
          <cell r="C33" t="str">
            <v>16 ago 2001</v>
          </cell>
          <cell r="D33">
            <v>198532.72</v>
          </cell>
          <cell r="E33">
            <v>208583.43</v>
          </cell>
          <cell r="F33">
            <v>212586.85</v>
          </cell>
          <cell r="G33">
            <v>4003.42</v>
          </cell>
          <cell r="H33">
            <v>0</v>
          </cell>
          <cell r="I33">
            <v>1323.55</v>
          </cell>
          <cell r="J33">
            <v>1323.55</v>
          </cell>
          <cell r="K33">
            <v>8</v>
          </cell>
          <cell r="L33" t="str">
            <v>BOND</v>
          </cell>
          <cell r="M33" t="str">
            <v>NPV</v>
          </cell>
        </row>
        <row r="34">
          <cell r="A34" t="str">
            <v>36203CQE5</v>
          </cell>
          <cell r="B34">
            <v>39845</v>
          </cell>
          <cell r="C34" t="str">
            <v>22 dic 1999</v>
          </cell>
          <cell r="D34">
            <v>119785.07</v>
          </cell>
          <cell r="E34">
            <v>117726.27</v>
          </cell>
          <cell r="F34">
            <v>126148.05</v>
          </cell>
          <cell r="G34">
            <v>8421.7800000000007</v>
          </cell>
          <cell r="H34">
            <v>0</v>
          </cell>
          <cell r="I34">
            <v>648.84</v>
          </cell>
          <cell r="J34">
            <v>648.84</v>
          </cell>
          <cell r="K34">
            <v>6.5</v>
          </cell>
          <cell r="L34" t="str">
            <v>30F360</v>
          </cell>
          <cell r="M34" t="str">
            <v>NPV</v>
          </cell>
        </row>
        <row r="35">
          <cell r="A35" t="str">
            <v>36203CRK0</v>
          </cell>
          <cell r="B35">
            <v>39569</v>
          </cell>
          <cell r="C35">
            <v>36573</v>
          </cell>
          <cell r="D35">
            <v>147677.01</v>
          </cell>
          <cell r="E35">
            <v>145784.88</v>
          </cell>
          <cell r="F35">
            <v>158199</v>
          </cell>
          <cell r="G35">
            <v>12414.12</v>
          </cell>
          <cell r="H35">
            <v>0</v>
          </cell>
          <cell r="I35">
            <v>861.45</v>
          </cell>
          <cell r="J35">
            <v>861.45</v>
          </cell>
          <cell r="K35">
            <v>7</v>
          </cell>
          <cell r="L35" t="str">
            <v>30F360</v>
          </cell>
          <cell r="M35" t="str">
            <v>NPV</v>
          </cell>
        </row>
        <row r="36">
          <cell r="A36" t="str">
            <v>36203CRW4</v>
          </cell>
          <cell r="B36" t="str">
            <v>01 abr 2008</v>
          </cell>
          <cell r="C36" t="str">
            <v>16 ago 2001</v>
          </cell>
          <cell r="D36">
            <v>118103.09</v>
          </cell>
          <cell r="E36">
            <v>121129.48</v>
          </cell>
          <cell r="F36">
            <v>124451.13</v>
          </cell>
          <cell r="G36">
            <v>3321.65</v>
          </cell>
          <cell r="H36">
            <v>0</v>
          </cell>
          <cell r="I36">
            <v>639.73</v>
          </cell>
          <cell r="J36">
            <v>639.73</v>
          </cell>
          <cell r="K36">
            <v>6.5</v>
          </cell>
          <cell r="L36" t="str">
            <v>BOND</v>
          </cell>
          <cell r="M36" t="str">
            <v>NPV</v>
          </cell>
        </row>
        <row r="37">
          <cell r="A37" t="str">
            <v>36203CSD5</v>
          </cell>
          <cell r="B37">
            <v>39508</v>
          </cell>
          <cell r="C37" t="str">
            <v>16 ago 2001</v>
          </cell>
          <cell r="D37">
            <v>60801.75</v>
          </cell>
          <cell r="E37">
            <v>62967.8</v>
          </cell>
          <cell r="F37">
            <v>65133.87</v>
          </cell>
          <cell r="G37">
            <v>2166.0700000000002</v>
          </cell>
          <cell r="H37">
            <v>0</v>
          </cell>
          <cell r="I37">
            <v>354.68</v>
          </cell>
          <cell r="J37">
            <v>354.68</v>
          </cell>
          <cell r="K37">
            <v>7</v>
          </cell>
          <cell r="L37" t="str">
            <v>BOND</v>
          </cell>
          <cell r="M37" t="str">
            <v>NPV</v>
          </cell>
        </row>
        <row r="38">
          <cell r="A38" t="str">
            <v>36203CUB6</v>
          </cell>
          <cell r="B38">
            <v>39722</v>
          </cell>
          <cell r="C38" t="str">
            <v>22 dic 1999</v>
          </cell>
          <cell r="D38">
            <v>56232.15</v>
          </cell>
          <cell r="E38">
            <v>55265.67</v>
          </cell>
          <cell r="F38">
            <v>59254.63</v>
          </cell>
          <cell r="G38">
            <v>3988.96</v>
          </cell>
          <cell r="H38">
            <v>0</v>
          </cell>
          <cell r="I38">
            <v>304.58999999999997</v>
          </cell>
          <cell r="J38">
            <v>304.58999999999997</v>
          </cell>
          <cell r="K38">
            <v>6.5</v>
          </cell>
          <cell r="L38" t="str">
            <v>30F360</v>
          </cell>
          <cell r="M38" t="str">
            <v>NPV</v>
          </cell>
        </row>
        <row r="39">
          <cell r="A39" t="str">
            <v>36203D2Q2</v>
          </cell>
          <cell r="B39">
            <v>39508</v>
          </cell>
          <cell r="C39" t="str">
            <v>16 ago 2001</v>
          </cell>
          <cell r="D39">
            <v>33616.58</v>
          </cell>
          <cell r="E39">
            <v>34478</v>
          </cell>
          <cell r="F39">
            <v>35423.47</v>
          </cell>
          <cell r="G39">
            <v>945.47</v>
          </cell>
          <cell r="H39">
            <v>0</v>
          </cell>
          <cell r="I39">
            <v>182.09</v>
          </cell>
          <cell r="J39">
            <v>182.09</v>
          </cell>
          <cell r="K39">
            <v>6.5</v>
          </cell>
          <cell r="L39" t="str">
            <v>BOND</v>
          </cell>
          <cell r="M39" t="str">
            <v>NPV</v>
          </cell>
        </row>
        <row r="40">
          <cell r="A40" t="str">
            <v>36203D6U9</v>
          </cell>
          <cell r="B40">
            <v>39600</v>
          </cell>
          <cell r="C40">
            <v>36573</v>
          </cell>
          <cell r="D40">
            <v>507001.68</v>
          </cell>
          <cell r="E40">
            <v>500505.72</v>
          </cell>
          <cell r="F40">
            <v>543125.55000000005</v>
          </cell>
          <cell r="G40">
            <v>42619.83</v>
          </cell>
          <cell r="H40">
            <v>0</v>
          </cell>
          <cell r="I40">
            <v>2957.51</v>
          </cell>
          <cell r="J40">
            <v>2957.51</v>
          </cell>
          <cell r="K40">
            <v>7</v>
          </cell>
          <cell r="L40" t="str">
            <v>30F360</v>
          </cell>
          <cell r="M40" t="str">
            <v>NPV</v>
          </cell>
        </row>
        <row r="41">
          <cell r="A41" t="str">
            <v>36203DQB9</v>
          </cell>
          <cell r="B41" t="str">
            <v>01 abr 2008</v>
          </cell>
          <cell r="C41" t="str">
            <v>16 ago 2001</v>
          </cell>
          <cell r="D41">
            <v>69853.440000000002</v>
          </cell>
          <cell r="E41">
            <v>72909.52</v>
          </cell>
          <cell r="F41">
            <v>75045.649999999994</v>
          </cell>
          <cell r="G41">
            <v>2136.13</v>
          </cell>
          <cell r="H41">
            <v>0</v>
          </cell>
          <cell r="I41">
            <v>436.58</v>
          </cell>
          <cell r="J41">
            <v>436.58</v>
          </cell>
          <cell r="K41">
            <v>7.5</v>
          </cell>
          <cell r="L41" t="str">
            <v>BOND</v>
          </cell>
          <cell r="M41" t="str">
            <v>NPV</v>
          </cell>
        </row>
        <row r="42">
          <cell r="A42" t="str">
            <v>36203DT59</v>
          </cell>
          <cell r="B42">
            <v>39479</v>
          </cell>
          <cell r="C42" t="str">
            <v>16 ago 2001</v>
          </cell>
          <cell r="D42">
            <v>155956.29</v>
          </cell>
          <cell r="E42">
            <v>161512.25</v>
          </cell>
          <cell r="F42">
            <v>167068.18</v>
          </cell>
          <cell r="G42">
            <v>5555.93</v>
          </cell>
          <cell r="H42">
            <v>0</v>
          </cell>
          <cell r="I42">
            <v>909.75</v>
          </cell>
          <cell r="J42">
            <v>909.75</v>
          </cell>
          <cell r="K42">
            <v>7</v>
          </cell>
          <cell r="L42" t="str">
            <v>BOND</v>
          </cell>
          <cell r="M42" t="str">
            <v>NPV</v>
          </cell>
        </row>
        <row r="43">
          <cell r="A43" t="str">
            <v>36203EA24</v>
          </cell>
          <cell r="B43">
            <v>39600</v>
          </cell>
          <cell r="C43">
            <v>36573</v>
          </cell>
          <cell r="D43">
            <v>98657.17</v>
          </cell>
          <cell r="E43">
            <v>97393.13</v>
          </cell>
          <cell r="F43">
            <v>105686.49</v>
          </cell>
          <cell r="G43">
            <v>8293.36</v>
          </cell>
          <cell r="H43">
            <v>0</v>
          </cell>
          <cell r="I43">
            <v>575.5</v>
          </cell>
          <cell r="J43">
            <v>575.5</v>
          </cell>
          <cell r="K43">
            <v>7</v>
          </cell>
          <cell r="L43" t="str">
            <v>30F360</v>
          </cell>
          <cell r="M43" t="str">
            <v>NPV</v>
          </cell>
        </row>
        <row r="44">
          <cell r="A44" t="str">
            <v>36203EAR9</v>
          </cell>
          <cell r="B44">
            <v>39600</v>
          </cell>
          <cell r="C44">
            <v>36573</v>
          </cell>
          <cell r="D44">
            <v>382884.26</v>
          </cell>
          <cell r="E44">
            <v>377978.55</v>
          </cell>
          <cell r="F44">
            <v>410164.76</v>
          </cell>
          <cell r="G44">
            <v>32186.21</v>
          </cell>
          <cell r="H44">
            <v>0</v>
          </cell>
          <cell r="I44">
            <v>2233.4899999999998</v>
          </cell>
          <cell r="J44">
            <v>2233.4899999999998</v>
          </cell>
          <cell r="K44">
            <v>7</v>
          </cell>
          <cell r="L44" t="str">
            <v>30F360</v>
          </cell>
          <cell r="M44" t="str">
            <v>NPV</v>
          </cell>
        </row>
        <row r="45">
          <cell r="A45" t="str">
            <v>36203EBC1</v>
          </cell>
          <cell r="B45">
            <v>45108</v>
          </cell>
          <cell r="C45" t="str">
            <v>20 dic 2001</v>
          </cell>
          <cell r="D45">
            <v>1401530.85</v>
          </cell>
          <cell r="E45">
            <v>1439196.99</v>
          </cell>
          <cell r="F45">
            <v>1468979.52</v>
          </cell>
          <cell r="G45">
            <v>29782.53</v>
          </cell>
          <cell r="H45">
            <v>0</v>
          </cell>
          <cell r="I45">
            <v>8175.6</v>
          </cell>
          <cell r="J45">
            <v>8175.6</v>
          </cell>
          <cell r="K45">
            <v>7</v>
          </cell>
          <cell r="L45" t="str">
            <v>BOND</v>
          </cell>
          <cell r="M45" t="str">
            <v>NPV</v>
          </cell>
        </row>
        <row r="46">
          <cell r="A46" t="str">
            <v>36203EBZ0</v>
          </cell>
          <cell r="B46">
            <v>39630</v>
          </cell>
          <cell r="C46">
            <v>36573</v>
          </cell>
          <cell r="D46">
            <v>251541.28</v>
          </cell>
          <cell r="E46">
            <v>248318.41</v>
          </cell>
          <cell r="F46">
            <v>269463.59999999998</v>
          </cell>
          <cell r="G46">
            <v>21145.19</v>
          </cell>
          <cell r="H46">
            <v>0</v>
          </cell>
          <cell r="I46">
            <v>1467.32</v>
          </cell>
          <cell r="J46">
            <v>1467.32</v>
          </cell>
          <cell r="K46">
            <v>7</v>
          </cell>
          <cell r="L46" t="str">
            <v>30F360</v>
          </cell>
          <cell r="M46" t="str">
            <v>NPV</v>
          </cell>
        </row>
        <row r="47">
          <cell r="A47" t="str">
            <v>36203EGX0</v>
          </cell>
          <cell r="B47">
            <v>39722</v>
          </cell>
          <cell r="C47" t="str">
            <v>22 dic 1999</v>
          </cell>
          <cell r="D47">
            <v>192456.11</v>
          </cell>
          <cell r="E47">
            <v>189148.26</v>
          </cell>
          <cell r="F47">
            <v>202800.63</v>
          </cell>
          <cell r="G47">
            <v>13652.37</v>
          </cell>
          <cell r="H47">
            <v>0</v>
          </cell>
          <cell r="I47">
            <v>1042.47</v>
          </cell>
          <cell r="J47">
            <v>1042.47</v>
          </cell>
          <cell r="K47">
            <v>6.5</v>
          </cell>
          <cell r="L47" t="str">
            <v>30F360</v>
          </cell>
          <cell r="M47" t="str">
            <v>NPV</v>
          </cell>
        </row>
        <row r="48">
          <cell r="A48" t="str">
            <v>36203EHC5</v>
          </cell>
          <cell r="B48">
            <v>39722</v>
          </cell>
          <cell r="C48" t="str">
            <v>16 ago 2001</v>
          </cell>
          <cell r="D48">
            <v>27693.46</v>
          </cell>
          <cell r="E48">
            <v>28403.09</v>
          </cell>
          <cell r="F48">
            <v>29181.98</v>
          </cell>
          <cell r="G48">
            <v>778.89</v>
          </cell>
          <cell r="H48">
            <v>0</v>
          </cell>
          <cell r="I48">
            <v>150.01</v>
          </cell>
          <cell r="J48">
            <v>150.01</v>
          </cell>
          <cell r="K48">
            <v>6.5</v>
          </cell>
          <cell r="L48" t="str">
            <v>BOND</v>
          </cell>
          <cell r="M48" t="str">
            <v>NPV</v>
          </cell>
        </row>
        <row r="49">
          <cell r="A49" t="str">
            <v>36203EYE2</v>
          </cell>
          <cell r="B49">
            <v>39508</v>
          </cell>
          <cell r="C49" t="str">
            <v>16 ago 2001</v>
          </cell>
          <cell r="D49">
            <v>21713.65</v>
          </cell>
          <cell r="E49">
            <v>22663.62</v>
          </cell>
          <cell r="F49">
            <v>23327.63</v>
          </cell>
          <cell r="G49">
            <v>664.01</v>
          </cell>
          <cell r="H49">
            <v>0</v>
          </cell>
          <cell r="I49">
            <v>135.71</v>
          </cell>
          <cell r="J49">
            <v>135.71</v>
          </cell>
          <cell r="K49">
            <v>7.5</v>
          </cell>
          <cell r="L49" t="str">
            <v>BOND</v>
          </cell>
          <cell r="M49" t="str">
            <v>NPV</v>
          </cell>
        </row>
        <row r="50">
          <cell r="A50" t="str">
            <v>36203EYQ5</v>
          </cell>
          <cell r="B50">
            <v>39508</v>
          </cell>
          <cell r="C50" t="str">
            <v>16 ago 2001</v>
          </cell>
          <cell r="D50">
            <v>32326.73</v>
          </cell>
          <cell r="E50">
            <v>33741.03</v>
          </cell>
          <cell r="F50">
            <v>34729.58</v>
          </cell>
          <cell r="G50">
            <v>988.55</v>
          </cell>
          <cell r="H50">
            <v>0</v>
          </cell>
          <cell r="I50">
            <v>202.04</v>
          </cell>
          <cell r="J50">
            <v>202.04</v>
          </cell>
          <cell r="K50">
            <v>7.5</v>
          </cell>
          <cell r="L50" t="str">
            <v>BOND</v>
          </cell>
          <cell r="M50" t="str">
            <v>NPV</v>
          </cell>
        </row>
        <row r="51">
          <cell r="A51" t="str">
            <v>36203EYS1</v>
          </cell>
          <cell r="B51">
            <v>39508</v>
          </cell>
          <cell r="C51" t="str">
            <v>16 ago 2001</v>
          </cell>
          <cell r="D51">
            <v>12019.66</v>
          </cell>
          <cell r="E51">
            <v>12628.16</v>
          </cell>
          <cell r="F51">
            <v>12870.53</v>
          </cell>
          <cell r="G51">
            <v>242.37</v>
          </cell>
          <cell r="H51">
            <v>0</v>
          </cell>
          <cell r="I51">
            <v>80.13</v>
          </cell>
          <cell r="J51">
            <v>80.13</v>
          </cell>
          <cell r="K51">
            <v>8</v>
          </cell>
          <cell r="L51" t="str">
            <v>BOND</v>
          </cell>
          <cell r="M51" t="str">
            <v>NPV</v>
          </cell>
        </row>
        <row r="52">
          <cell r="A52" t="str">
            <v>36203FFN0</v>
          </cell>
          <cell r="B52" t="str">
            <v>01 ago 2008</v>
          </cell>
          <cell r="C52" t="str">
            <v>22 dic 1999</v>
          </cell>
          <cell r="D52">
            <v>22932.37</v>
          </cell>
          <cell r="E52">
            <v>22538.22</v>
          </cell>
          <cell r="F52">
            <v>24164.98</v>
          </cell>
          <cell r="G52">
            <v>1626.76</v>
          </cell>
          <cell r="H52">
            <v>0</v>
          </cell>
          <cell r="I52">
            <v>124.22</v>
          </cell>
          <cell r="J52">
            <v>124.22</v>
          </cell>
          <cell r="K52">
            <v>6.5</v>
          </cell>
          <cell r="L52" t="str">
            <v>30F360</v>
          </cell>
          <cell r="M52" t="str">
            <v>NPV</v>
          </cell>
        </row>
        <row r="53">
          <cell r="A53" t="str">
            <v>36203FHZ1</v>
          </cell>
          <cell r="B53" t="str">
            <v>01 abr 2008</v>
          </cell>
          <cell r="C53" t="str">
            <v>16 ago 2001</v>
          </cell>
          <cell r="D53">
            <v>100371.11</v>
          </cell>
          <cell r="E53">
            <v>104762.36</v>
          </cell>
          <cell r="F53">
            <v>107831.69</v>
          </cell>
          <cell r="G53">
            <v>3069.33</v>
          </cell>
          <cell r="H53">
            <v>0</v>
          </cell>
          <cell r="I53">
            <v>627.32000000000005</v>
          </cell>
          <cell r="J53">
            <v>627.32000000000005</v>
          </cell>
          <cell r="K53">
            <v>7.5</v>
          </cell>
          <cell r="L53" t="str">
            <v>BOND</v>
          </cell>
          <cell r="M53" t="str">
            <v>NPV</v>
          </cell>
        </row>
        <row r="54">
          <cell r="A54" t="str">
            <v>36203FJY2</v>
          </cell>
          <cell r="B54">
            <v>39600</v>
          </cell>
          <cell r="C54">
            <v>36573</v>
          </cell>
          <cell r="D54">
            <v>108844.61</v>
          </cell>
          <cell r="E54">
            <v>107450.03</v>
          </cell>
          <cell r="F54">
            <v>116599.79</v>
          </cell>
          <cell r="G54">
            <v>9149.76</v>
          </cell>
          <cell r="H54">
            <v>0</v>
          </cell>
          <cell r="I54">
            <v>634.92999999999995</v>
          </cell>
          <cell r="J54">
            <v>634.92999999999995</v>
          </cell>
          <cell r="K54">
            <v>7</v>
          </cell>
          <cell r="L54" t="str">
            <v>30F360</v>
          </cell>
          <cell r="M54" t="str">
            <v>NPV</v>
          </cell>
        </row>
        <row r="55">
          <cell r="A55" t="str">
            <v>36203FM85</v>
          </cell>
          <cell r="B55">
            <v>39479</v>
          </cell>
          <cell r="C55" t="str">
            <v>16 ago 2001</v>
          </cell>
          <cell r="D55">
            <v>32909.24</v>
          </cell>
          <cell r="E55">
            <v>34349.03</v>
          </cell>
          <cell r="F55">
            <v>35355.379999999997</v>
          </cell>
          <cell r="G55">
            <v>1006.35</v>
          </cell>
          <cell r="H55">
            <v>0</v>
          </cell>
          <cell r="I55">
            <v>205.68</v>
          </cell>
          <cell r="J55">
            <v>205.68</v>
          </cell>
          <cell r="K55">
            <v>7.5</v>
          </cell>
          <cell r="L55" t="str">
            <v>BOND</v>
          </cell>
          <cell r="M55" t="str">
            <v>NPV</v>
          </cell>
        </row>
        <row r="56">
          <cell r="A56" t="str">
            <v>36203FMB8</v>
          </cell>
          <cell r="B56" t="str">
            <v>01 abr 2008</v>
          </cell>
          <cell r="C56" t="str">
            <v>16 ago 2001</v>
          </cell>
          <cell r="D56">
            <v>2279.4899999999998</v>
          </cell>
          <cell r="E56">
            <v>2379.2199999999998</v>
          </cell>
          <cell r="F56">
            <v>2448.92</v>
          </cell>
          <cell r="G56">
            <v>69.7</v>
          </cell>
          <cell r="H56">
            <v>0</v>
          </cell>
          <cell r="I56">
            <v>14.25</v>
          </cell>
          <cell r="J56">
            <v>14.25</v>
          </cell>
          <cell r="K56">
            <v>7.5</v>
          </cell>
          <cell r="L56" t="str">
            <v>BOND</v>
          </cell>
          <cell r="M56" t="str">
            <v>NPV</v>
          </cell>
        </row>
        <row r="57">
          <cell r="A57" t="str">
            <v>36203FSY2</v>
          </cell>
          <cell r="B57">
            <v>39508</v>
          </cell>
          <cell r="C57" t="str">
            <v>16 ago 2001</v>
          </cell>
          <cell r="D57">
            <v>52061.31</v>
          </cell>
          <cell r="E57">
            <v>54338.98</v>
          </cell>
          <cell r="F57">
            <v>55931.03</v>
          </cell>
          <cell r="G57">
            <v>1592.05</v>
          </cell>
          <cell r="H57">
            <v>0</v>
          </cell>
          <cell r="I57">
            <v>325.38</v>
          </cell>
          <cell r="J57">
            <v>325.38</v>
          </cell>
          <cell r="K57">
            <v>7.5</v>
          </cell>
          <cell r="L57" t="str">
            <v>BOND</v>
          </cell>
          <cell r="M57" t="str">
            <v>NPV</v>
          </cell>
        </row>
        <row r="58">
          <cell r="A58" t="str">
            <v>36203FVB8</v>
          </cell>
          <cell r="B58">
            <v>39569</v>
          </cell>
          <cell r="C58">
            <v>36573</v>
          </cell>
          <cell r="D58">
            <v>155445.85999999999</v>
          </cell>
          <cell r="E58">
            <v>153454.21</v>
          </cell>
          <cell r="F58">
            <v>166521.38</v>
          </cell>
          <cell r="G58">
            <v>13067.17</v>
          </cell>
          <cell r="H58">
            <v>0</v>
          </cell>
          <cell r="I58">
            <v>906.77</v>
          </cell>
          <cell r="J58">
            <v>906.77</v>
          </cell>
          <cell r="K58">
            <v>7</v>
          </cell>
          <cell r="L58" t="str">
            <v>30F360</v>
          </cell>
          <cell r="M58" t="str">
            <v>NPV</v>
          </cell>
        </row>
        <row r="59">
          <cell r="A59" t="str">
            <v>36203GCN1</v>
          </cell>
          <cell r="B59">
            <v>39569</v>
          </cell>
          <cell r="C59">
            <v>36573</v>
          </cell>
          <cell r="D59">
            <v>238296.39</v>
          </cell>
          <cell r="E59">
            <v>235243.22</v>
          </cell>
          <cell r="F59">
            <v>255275.01</v>
          </cell>
          <cell r="G59">
            <v>20031.79</v>
          </cell>
          <cell r="H59">
            <v>0</v>
          </cell>
          <cell r="I59">
            <v>1390.06</v>
          </cell>
          <cell r="J59">
            <v>1390.06</v>
          </cell>
          <cell r="K59">
            <v>7</v>
          </cell>
          <cell r="L59" t="str">
            <v>30F360</v>
          </cell>
          <cell r="M59" t="str">
            <v>NPV</v>
          </cell>
        </row>
        <row r="60">
          <cell r="A60" t="str">
            <v>36203GDH3</v>
          </cell>
          <cell r="B60">
            <v>39692</v>
          </cell>
          <cell r="C60" t="str">
            <v>22 dic 1999</v>
          </cell>
          <cell r="D60">
            <v>56899.55</v>
          </cell>
          <cell r="E60">
            <v>55921.57</v>
          </cell>
          <cell r="F60">
            <v>59957.9</v>
          </cell>
          <cell r="G60">
            <v>4036.33</v>
          </cell>
          <cell r="H60">
            <v>0</v>
          </cell>
          <cell r="I60">
            <v>308.20999999999998</v>
          </cell>
          <cell r="J60">
            <v>308.20999999999998</v>
          </cell>
          <cell r="K60">
            <v>6.5</v>
          </cell>
          <cell r="L60" t="str">
            <v>30F360</v>
          </cell>
          <cell r="M60" t="str">
            <v>NPV</v>
          </cell>
        </row>
        <row r="61">
          <cell r="A61" t="str">
            <v>36203GDY6</v>
          </cell>
          <cell r="B61">
            <v>39630</v>
          </cell>
          <cell r="C61" t="str">
            <v>16 ago 2001</v>
          </cell>
          <cell r="D61">
            <v>654923.12</v>
          </cell>
          <cell r="E61">
            <v>671705.54</v>
          </cell>
          <cell r="F61">
            <v>690125.24</v>
          </cell>
          <cell r="G61">
            <v>18419.7</v>
          </cell>
          <cell r="H61">
            <v>0</v>
          </cell>
          <cell r="I61">
            <v>3547.5</v>
          </cell>
          <cell r="J61">
            <v>3547.5</v>
          </cell>
          <cell r="K61">
            <v>6.5</v>
          </cell>
          <cell r="L61" t="str">
            <v>BOND</v>
          </cell>
          <cell r="M61" t="str">
            <v>NPV</v>
          </cell>
        </row>
        <row r="62">
          <cell r="A62" t="str">
            <v>36203GEN9</v>
          </cell>
          <cell r="B62">
            <v>39508</v>
          </cell>
          <cell r="C62" t="str">
            <v>16 ago 2001</v>
          </cell>
          <cell r="D62">
            <v>95462.99</v>
          </cell>
          <cell r="E62">
            <v>99639.49</v>
          </cell>
          <cell r="F62">
            <v>102558.75</v>
          </cell>
          <cell r="G62">
            <v>2919.26</v>
          </cell>
          <cell r="H62">
            <v>0</v>
          </cell>
          <cell r="I62">
            <v>596.64</v>
          </cell>
          <cell r="J62">
            <v>596.64</v>
          </cell>
          <cell r="K62">
            <v>7.5</v>
          </cell>
          <cell r="L62" t="str">
            <v>BOND</v>
          </cell>
          <cell r="M62" t="str">
            <v>NPV</v>
          </cell>
        </row>
        <row r="63">
          <cell r="A63" t="str">
            <v>36203GFB4</v>
          </cell>
          <cell r="B63">
            <v>39569</v>
          </cell>
          <cell r="C63">
            <v>36573</v>
          </cell>
          <cell r="D63">
            <v>194872.14</v>
          </cell>
          <cell r="E63">
            <v>192375.34</v>
          </cell>
          <cell r="F63">
            <v>208756.78</v>
          </cell>
          <cell r="G63">
            <v>16381.44</v>
          </cell>
          <cell r="H63">
            <v>0</v>
          </cell>
          <cell r="I63">
            <v>1136.75</v>
          </cell>
          <cell r="J63">
            <v>1136.75</v>
          </cell>
          <cell r="K63">
            <v>7</v>
          </cell>
          <cell r="L63" t="str">
            <v>30F360</v>
          </cell>
          <cell r="M63" t="str">
            <v>NPV</v>
          </cell>
        </row>
        <row r="64">
          <cell r="A64" t="str">
            <v>36203GFT5</v>
          </cell>
          <cell r="B64" t="str">
            <v>01 abr 2008</v>
          </cell>
          <cell r="C64" t="str">
            <v>16 ago 2001</v>
          </cell>
          <cell r="D64">
            <v>89245.39</v>
          </cell>
          <cell r="E64">
            <v>93763.44</v>
          </cell>
          <cell r="F64">
            <v>95563.07</v>
          </cell>
          <cell r="G64">
            <v>1799.63</v>
          </cell>
          <cell r="H64">
            <v>0</v>
          </cell>
          <cell r="I64">
            <v>594.97</v>
          </cell>
          <cell r="J64">
            <v>594.97</v>
          </cell>
          <cell r="K64">
            <v>8</v>
          </cell>
          <cell r="L64" t="str">
            <v>BOND</v>
          </cell>
          <cell r="M64" t="str">
            <v>NPV</v>
          </cell>
        </row>
        <row r="65">
          <cell r="A65" t="str">
            <v>36203GMW0</v>
          </cell>
          <cell r="B65">
            <v>39569</v>
          </cell>
          <cell r="C65">
            <v>36573</v>
          </cell>
          <cell r="D65">
            <v>76343.14</v>
          </cell>
          <cell r="E65">
            <v>75365</v>
          </cell>
          <cell r="F65">
            <v>81782.59</v>
          </cell>
          <cell r="G65">
            <v>6417.59</v>
          </cell>
          <cell r="H65">
            <v>0</v>
          </cell>
          <cell r="I65">
            <v>445.34</v>
          </cell>
          <cell r="J65">
            <v>445.34</v>
          </cell>
          <cell r="K65">
            <v>7</v>
          </cell>
          <cell r="L65" t="str">
            <v>30F360</v>
          </cell>
          <cell r="M65" t="str">
            <v>NPV</v>
          </cell>
        </row>
        <row r="66">
          <cell r="A66" t="str">
            <v>36203GN33</v>
          </cell>
          <cell r="B66">
            <v>39600</v>
          </cell>
          <cell r="C66">
            <v>36573</v>
          </cell>
          <cell r="D66">
            <v>235599.66</v>
          </cell>
          <cell r="E66">
            <v>232581.05</v>
          </cell>
          <cell r="F66">
            <v>252386.14</v>
          </cell>
          <cell r="G66">
            <v>19805.09</v>
          </cell>
          <cell r="H66">
            <v>0</v>
          </cell>
          <cell r="I66">
            <v>1374.33</v>
          </cell>
          <cell r="J66">
            <v>1374.33</v>
          </cell>
          <cell r="K66">
            <v>7</v>
          </cell>
          <cell r="L66" t="str">
            <v>30F360</v>
          </cell>
          <cell r="M66" t="str">
            <v>NPV</v>
          </cell>
        </row>
        <row r="67">
          <cell r="A67" t="str">
            <v>36203GN58</v>
          </cell>
          <cell r="B67">
            <v>39600</v>
          </cell>
          <cell r="C67" t="str">
            <v>16 ago 2001</v>
          </cell>
          <cell r="D67">
            <v>165388.42000000001</v>
          </cell>
          <cell r="E67">
            <v>169626.51</v>
          </cell>
          <cell r="F67">
            <v>174278.05</v>
          </cell>
          <cell r="G67">
            <v>4651.54</v>
          </cell>
          <cell r="H67">
            <v>0</v>
          </cell>
          <cell r="I67">
            <v>895.85</v>
          </cell>
          <cell r="J67">
            <v>895.85</v>
          </cell>
          <cell r="K67">
            <v>6.5</v>
          </cell>
          <cell r="L67" t="str">
            <v>BOND</v>
          </cell>
          <cell r="M67" t="str">
            <v>NPV</v>
          </cell>
        </row>
        <row r="68">
          <cell r="A68" t="str">
            <v>36203GUY7</v>
          </cell>
          <cell r="B68">
            <v>39479</v>
          </cell>
          <cell r="C68" t="str">
            <v>16 ago 2001</v>
          </cell>
          <cell r="D68">
            <v>43154.69</v>
          </cell>
          <cell r="E68">
            <v>45042.71</v>
          </cell>
          <cell r="F68">
            <v>46362.38</v>
          </cell>
          <cell r="G68">
            <v>1319.67</v>
          </cell>
          <cell r="H68">
            <v>0</v>
          </cell>
          <cell r="I68">
            <v>269.72000000000003</v>
          </cell>
          <cell r="J68">
            <v>269.72000000000003</v>
          </cell>
          <cell r="K68">
            <v>7.5</v>
          </cell>
          <cell r="L68" t="str">
            <v>BOND</v>
          </cell>
          <cell r="M68" t="str">
            <v>NPV</v>
          </cell>
        </row>
        <row r="69">
          <cell r="A69" t="str">
            <v>36203HCP4</v>
          </cell>
          <cell r="B69">
            <v>39569</v>
          </cell>
          <cell r="C69" t="str">
            <v>16 ago 2001</v>
          </cell>
          <cell r="D69">
            <v>55546.3</v>
          </cell>
          <cell r="E69">
            <v>56969.68</v>
          </cell>
          <cell r="F69">
            <v>58531.91</v>
          </cell>
          <cell r="G69">
            <v>1562.23</v>
          </cell>
          <cell r="H69">
            <v>0</v>
          </cell>
          <cell r="I69">
            <v>300.88</v>
          </cell>
          <cell r="J69">
            <v>300.88</v>
          </cell>
          <cell r="K69">
            <v>6.5</v>
          </cell>
          <cell r="L69" t="str">
            <v>BOND</v>
          </cell>
          <cell r="M69" t="str">
            <v>NPV</v>
          </cell>
        </row>
        <row r="70">
          <cell r="A70" t="str">
            <v>36203HF48</v>
          </cell>
          <cell r="B70">
            <v>39479</v>
          </cell>
          <cell r="C70" t="str">
            <v>16 ago 2001</v>
          </cell>
          <cell r="D70">
            <v>59220.54</v>
          </cell>
          <cell r="E70">
            <v>61811.43</v>
          </cell>
          <cell r="F70">
            <v>63622.400000000001</v>
          </cell>
          <cell r="G70">
            <v>1810.97</v>
          </cell>
          <cell r="H70">
            <v>0</v>
          </cell>
          <cell r="I70">
            <v>370.13</v>
          </cell>
          <cell r="J70">
            <v>370.13</v>
          </cell>
          <cell r="K70">
            <v>7.5</v>
          </cell>
          <cell r="L70" t="str">
            <v>BOND</v>
          </cell>
          <cell r="M70" t="str">
            <v>NPV</v>
          </cell>
        </row>
        <row r="71">
          <cell r="A71" t="str">
            <v>36203HF55</v>
          </cell>
          <cell r="B71">
            <v>39479</v>
          </cell>
          <cell r="C71" t="str">
            <v>16 ago 2001</v>
          </cell>
          <cell r="D71">
            <v>176845.66</v>
          </cell>
          <cell r="E71">
            <v>183145.78</v>
          </cell>
          <cell r="F71">
            <v>189445.91</v>
          </cell>
          <cell r="G71">
            <v>6300.13</v>
          </cell>
          <cell r="H71">
            <v>0</v>
          </cell>
          <cell r="I71">
            <v>1031.5999999999999</v>
          </cell>
          <cell r="J71">
            <v>1031.5999999999999</v>
          </cell>
          <cell r="K71">
            <v>7</v>
          </cell>
          <cell r="L71" t="str">
            <v>BOND</v>
          </cell>
          <cell r="M71" t="str">
            <v>NPV</v>
          </cell>
        </row>
        <row r="72">
          <cell r="A72" t="str">
            <v>36203HJA0</v>
          </cell>
          <cell r="B72">
            <v>39508</v>
          </cell>
          <cell r="C72" t="str">
            <v>16 ago 2001</v>
          </cell>
          <cell r="D72">
            <v>63254.43</v>
          </cell>
          <cell r="E72">
            <v>65507.87</v>
          </cell>
          <cell r="F72">
            <v>67761.31</v>
          </cell>
          <cell r="G72">
            <v>2253.44</v>
          </cell>
          <cell r="H72">
            <v>0</v>
          </cell>
          <cell r="I72">
            <v>368.98</v>
          </cell>
          <cell r="J72">
            <v>368.98</v>
          </cell>
          <cell r="K72">
            <v>7</v>
          </cell>
          <cell r="L72" t="str">
            <v>BOND</v>
          </cell>
          <cell r="M72" t="str">
            <v>NPV</v>
          </cell>
        </row>
        <row r="73">
          <cell r="A73" t="str">
            <v>36203HKL4</v>
          </cell>
          <cell r="B73">
            <v>39569</v>
          </cell>
          <cell r="C73" t="str">
            <v>16 ago 2001</v>
          </cell>
          <cell r="D73">
            <v>106371.04</v>
          </cell>
          <cell r="E73">
            <v>110160.51</v>
          </cell>
          <cell r="F73">
            <v>113949.98</v>
          </cell>
          <cell r="G73">
            <v>3789.47</v>
          </cell>
          <cell r="H73">
            <v>0</v>
          </cell>
          <cell r="I73">
            <v>620.5</v>
          </cell>
          <cell r="J73">
            <v>620.5</v>
          </cell>
          <cell r="K73">
            <v>7</v>
          </cell>
          <cell r="L73" t="str">
            <v>BOND</v>
          </cell>
          <cell r="M73" t="str">
            <v>NPV</v>
          </cell>
        </row>
        <row r="74">
          <cell r="A74" t="str">
            <v>36203HP47</v>
          </cell>
          <cell r="B74">
            <v>39479</v>
          </cell>
          <cell r="C74" t="str">
            <v>16 ago 2001</v>
          </cell>
          <cell r="D74">
            <v>9229.26</v>
          </cell>
          <cell r="E74">
            <v>9558.06</v>
          </cell>
          <cell r="F74">
            <v>9886.84</v>
          </cell>
          <cell r="G74">
            <v>328.78</v>
          </cell>
          <cell r="H74">
            <v>0</v>
          </cell>
          <cell r="I74">
            <v>53.84</v>
          </cell>
          <cell r="J74">
            <v>53.84</v>
          </cell>
          <cell r="K74">
            <v>7</v>
          </cell>
          <cell r="L74" t="str">
            <v>BOND</v>
          </cell>
          <cell r="M74" t="str">
            <v>NPV</v>
          </cell>
        </row>
        <row r="75">
          <cell r="A75" t="str">
            <v>36203HQU8</v>
          </cell>
          <cell r="B75" t="str">
            <v>01 abr 2008</v>
          </cell>
          <cell r="C75" t="str">
            <v>16 ago 2001</v>
          </cell>
          <cell r="D75">
            <v>56915.51</v>
          </cell>
          <cell r="E75">
            <v>59405.56</v>
          </cell>
          <cell r="F75">
            <v>61146.04</v>
          </cell>
          <cell r="G75">
            <v>1740.48</v>
          </cell>
          <cell r="H75">
            <v>0</v>
          </cell>
          <cell r="I75">
            <v>355.72</v>
          </cell>
          <cell r="J75">
            <v>355.72</v>
          </cell>
          <cell r="K75">
            <v>7.5</v>
          </cell>
          <cell r="L75" t="str">
            <v>BOND</v>
          </cell>
          <cell r="M75" t="str">
            <v>NPV</v>
          </cell>
        </row>
        <row r="76">
          <cell r="A76" t="str">
            <v>36203J6F9</v>
          </cell>
          <cell r="B76">
            <v>39508</v>
          </cell>
          <cell r="C76" t="str">
            <v>16 ago 2001</v>
          </cell>
          <cell r="D76">
            <v>183789.65</v>
          </cell>
          <cell r="E76">
            <v>191830.45</v>
          </cell>
          <cell r="F76">
            <v>197408.46</v>
          </cell>
          <cell r="G76">
            <v>5578.01</v>
          </cell>
          <cell r="H76">
            <v>0</v>
          </cell>
          <cell r="I76">
            <v>1148.69</v>
          </cell>
          <cell r="J76">
            <v>1148.69</v>
          </cell>
          <cell r="K76">
            <v>7.5</v>
          </cell>
          <cell r="L76" t="str">
            <v>BOND</v>
          </cell>
          <cell r="M76" t="str">
            <v>NPV</v>
          </cell>
        </row>
        <row r="77">
          <cell r="A77" t="str">
            <v>36203JBM8</v>
          </cell>
          <cell r="B77" t="str">
            <v>01 abr 2008</v>
          </cell>
          <cell r="C77" t="str">
            <v>16 ago 2001</v>
          </cell>
          <cell r="D77">
            <v>20972.71</v>
          </cell>
          <cell r="E77">
            <v>21510.14</v>
          </cell>
          <cell r="F77">
            <v>22099.99</v>
          </cell>
          <cell r="G77">
            <v>589.85</v>
          </cell>
          <cell r="H77">
            <v>0</v>
          </cell>
          <cell r="I77">
            <v>113.6</v>
          </cell>
          <cell r="J77">
            <v>113.6</v>
          </cell>
          <cell r="K77">
            <v>6.5</v>
          </cell>
          <cell r="L77" t="str">
            <v>BOND</v>
          </cell>
          <cell r="M77" t="str">
            <v>NPV</v>
          </cell>
        </row>
        <row r="78">
          <cell r="A78" t="str">
            <v>36203JEK9</v>
          </cell>
          <cell r="B78" t="str">
            <v>01 abr 2008</v>
          </cell>
          <cell r="C78" t="str">
            <v>16 ago 2001</v>
          </cell>
          <cell r="D78">
            <v>311765.40000000002</v>
          </cell>
          <cell r="E78">
            <v>319754.40000000002</v>
          </cell>
          <cell r="F78">
            <v>328522.78999999998</v>
          </cell>
          <cell r="G78">
            <v>8768.39</v>
          </cell>
          <cell r="H78">
            <v>0</v>
          </cell>
          <cell r="I78">
            <v>1688.73</v>
          </cell>
          <cell r="J78">
            <v>1688.73</v>
          </cell>
          <cell r="K78">
            <v>6.5</v>
          </cell>
          <cell r="L78" t="str">
            <v>BOND</v>
          </cell>
          <cell r="M78" t="str">
            <v>NPV</v>
          </cell>
        </row>
        <row r="79">
          <cell r="A79" t="str">
            <v>36203JFJ1</v>
          </cell>
          <cell r="B79" t="str">
            <v>01 abr 2008</v>
          </cell>
          <cell r="C79" t="str">
            <v>16 ago 2001</v>
          </cell>
          <cell r="D79">
            <v>53061.599999999999</v>
          </cell>
          <cell r="E79">
            <v>54421.31</v>
          </cell>
          <cell r="F79">
            <v>55913.66</v>
          </cell>
          <cell r="G79">
            <v>1492.35</v>
          </cell>
          <cell r="H79">
            <v>0</v>
          </cell>
          <cell r="I79">
            <v>287.42</v>
          </cell>
          <cell r="J79">
            <v>287.42</v>
          </cell>
          <cell r="K79">
            <v>6.5</v>
          </cell>
          <cell r="L79" t="str">
            <v>BOND</v>
          </cell>
          <cell r="M79" t="str">
            <v>NPV</v>
          </cell>
        </row>
        <row r="80">
          <cell r="A80" t="str">
            <v>36203JS57</v>
          </cell>
          <cell r="B80">
            <v>45108</v>
          </cell>
          <cell r="C80" t="str">
            <v>20 dic 2001</v>
          </cell>
          <cell r="D80">
            <v>358126.2</v>
          </cell>
          <cell r="E80">
            <v>367750.83</v>
          </cell>
          <cell r="F80">
            <v>375361.02</v>
          </cell>
          <cell r="G80">
            <v>7610.19</v>
          </cell>
          <cell r="H80">
            <v>0</v>
          </cell>
          <cell r="I80">
            <v>2089.0700000000002</v>
          </cell>
          <cell r="J80">
            <v>2089.0700000000002</v>
          </cell>
          <cell r="K80">
            <v>7</v>
          </cell>
          <cell r="L80" t="str">
            <v>BOND</v>
          </cell>
          <cell r="M80" t="str">
            <v>NPV</v>
          </cell>
        </row>
        <row r="81">
          <cell r="A81" t="str">
            <v>36203JSQ1</v>
          </cell>
          <cell r="B81">
            <v>39630</v>
          </cell>
          <cell r="C81">
            <v>36573</v>
          </cell>
          <cell r="D81">
            <v>10084.07</v>
          </cell>
          <cell r="E81">
            <v>9567.2800000000007</v>
          </cell>
          <cell r="F81">
            <v>10547.31</v>
          </cell>
          <cell r="G81">
            <v>980.03</v>
          </cell>
          <cell r="H81">
            <v>0</v>
          </cell>
          <cell r="I81">
            <v>50.42</v>
          </cell>
          <cell r="J81">
            <v>50.42</v>
          </cell>
          <cell r="K81">
            <v>6</v>
          </cell>
          <cell r="L81" t="str">
            <v>30F360</v>
          </cell>
          <cell r="M81" t="str">
            <v>NPV</v>
          </cell>
        </row>
        <row r="82">
          <cell r="A82" t="str">
            <v>36203JXG7</v>
          </cell>
          <cell r="B82" t="str">
            <v>01 ago 2008</v>
          </cell>
          <cell r="C82" t="str">
            <v>22 dic 1999</v>
          </cell>
          <cell r="D82">
            <v>152129.06</v>
          </cell>
          <cell r="E82">
            <v>149514.34</v>
          </cell>
          <cell r="F82">
            <v>160306</v>
          </cell>
          <cell r="G82">
            <v>10791.66</v>
          </cell>
          <cell r="H82">
            <v>0</v>
          </cell>
          <cell r="I82">
            <v>824.03</v>
          </cell>
          <cell r="J82">
            <v>824.03</v>
          </cell>
          <cell r="K82">
            <v>6.5</v>
          </cell>
          <cell r="L82" t="str">
            <v>30F360</v>
          </cell>
          <cell r="M82" t="str">
            <v>NPV</v>
          </cell>
        </row>
        <row r="83">
          <cell r="A83" t="str">
            <v>36203JYJ0</v>
          </cell>
          <cell r="B83" t="str">
            <v>01 ago 2008</v>
          </cell>
          <cell r="C83" t="str">
            <v>22 dic 1999</v>
          </cell>
          <cell r="D83">
            <v>120266.2</v>
          </cell>
          <cell r="E83">
            <v>118199.14</v>
          </cell>
          <cell r="F83">
            <v>126730.51</v>
          </cell>
          <cell r="G83">
            <v>8531.3700000000008</v>
          </cell>
          <cell r="H83">
            <v>0</v>
          </cell>
          <cell r="I83">
            <v>651.44000000000005</v>
          </cell>
          <cell r="J83">
            <v>651.44000000000005</v>
          </cell>
          <cell r="K83">
            <v>6.5</v>
          </cell>
          <cell r="L83" t="str">
            <v>30F360</v>
          </cell>
          <cell r="M83" t="str">
            <v>NPV</v>
          </cell>
        </row>
        <row r="84">
          <cell r="A84" t="str">
            <v>36203K6K5</v>
          </cell>
          <cell r="B84">
            <v>39600</v>
          </cell>
          <cell r="C84">
            <v>36573</v>
          </cell>
          <cell r="D84">
            <v>83599.820000000007</v>
          </cell>
          <cell r="E84">
            <v>82528.69</v>
          </cell>
          <cell r="F84">
            <v>89556.31</v>
          </cell>
          <cell r="G84">
            <v>7027.62</v>
          </cell>
          <cell r="H84">
            <v>0</v>
          </cell>
          <cell r="I84">
            <v>487.67</v>
          </cell>
          <cell r="J84">
            <v>487.67</v>
          </cell>
          <cell r="K84">
            <v>7</v>
          </cell>
          <cell r="L84" t="str">
            <v>30F360</v>
          </cell>
          <cell r="M84" t="str">
            <v>NPV</v>
          </cell>
        </row>
        <row r="85">
          <cell r="A85" t="str">
            <v>36203KK52</v>
          </cell>
          <cell r="B85" t="str">
            <v>01 ene 2024</v>
          </cell>
          <cell r="C85" t="str">
            <v>20 dic 2001</v>
          </cell>
          <cell r="D85">
            <v>103938.94</v>
          </cell>
          <cell r="E85">
            <v>106732.3</v>
          </cell>
          <cell r="F85">
            <v>108941</v>
          </cell>
          <cell r="G85">
            <v>2208.6999999999998</v>
          </cell>
          <cell r="H85">
            <v>0</v>
          </cell>
          <cell r="I85">
            <v>606.30999999999995</v>
          </cell>
          <cell r="J85">
            <v>606.30999999999995</v>
          </cell>
          <cell r="K85">
            <v>7</v>
          </cell>
          <cell r="L85" t="str">
            <v>BOND</v>
          </cell>
          <cell r="M85" t="str">
            <v>NPV</v>
          </cell>
        </row>
        <row r="86">
          <cell r="A86" t="str">
            <v>36203KK60</v>
          </cell>
          <cell r="B86" t="str">
            <v>01 ene 2024</v>
          </cell>
          <cell r="C86" t="str">
            <v>20 dic 2001</v>
          </cell>
          <cell r="D86">
            <v>639862.85</v>
          </cell>
          <cell r="E86">
            <v>657059.17000000004</v>
          </cell>
          <cell r="F86">
            <v>670656.25</v>
          </cell>
          <cell r="G86">
            <v>13597.08</v>
          </cell>
          <cell r="H86">
            <v>0</v>
          </cell>
          <cell r="I86">
            <v>3732.53</v>
          </cell>
          <cell r="J86">
            <v>3732.53</v>
          </cell>
          <cell r="K86">
            <v>7</v>
          </cell>
          <cell r="L86" t="str">
            <v>BOND</v>
          </cell>
          <cell r="M86" t="str">
            <v>NPV</v>
          </cell>
        </row>
        <row r="87">
          <cell r="A87" t="str">
            <v>36203KK78</v>
          </cell>
          <cell r="B87" t="str">
            <v>01 ene 2009</v>
          </cell>
          <cell r="C87" t="str">
            <v>22 dic 1999</v>
          </cell>
          <cell r="D87">
            <v>13688.85</v>
          </cell>
          <cell r="E87">
            <v>13453.58</v>
          </cell>
          <cell r="F87">
            <v>14424.63</v>
          </cell>
          <cell r="G87">
            <v>971.05</v>
          </cell>
          <cell r="H87">
            <v>0</v>
          </cell>
          <cell r="I87">
            <v>74.150000000000006</v>
          </cell>
          <cell r="J87">
            <v>74.150000000000006</v>
          </cell>
          <cell r="K87">
            <v>6.5</v>
          </cell>
          <cell r="L87" t="str">
            <v>30F360</v>
          </cell>
          <cell r="M87" t="str">
            <v>NPV</v>
          </cell>
        </row>
        <row r="88">
          <cell r="A88" t="str">
            <v>36203KMQ4</v>
          </cell>
          <cell r="B88" t="str">
            <v>01 ene 2009</v>
          </cell>
          <cell r="C88" t="str">
            <v>16 ago 2001</v>
          </cell>
          <cell r="D88">
            <v>89304.639999999999</v>
          </cell>
          <cell r="E88">
            <v>92486.11</v>
          </cell>
          <cell r="F88">
            <v>95667.6</v>
          </cell>
          <cell r="G88">
            <v>3181.49</v>
          </cell>
          <cell r="H88">
            <v>0</v>
          </cell>
          <cell r="I88">
            <v>520.94000000000005</v>
          </cell>
          <cell r="J88">
            <v>520.94000000000005</v>
          </cell>
          <cell r="K88">
            <v>7</v>
          </cell>
          <cell r="L88" t="str">
            <v>BOND</v>
          </cell>
          <cell r="M88" t="str">
            <v>NPV</v>
          </cell>
        </row>
        <row r="89">
          <cell r="A89" t="str">
            <v>36203KSC9</v>
          </cell>
          <cell r="B89" t="str">
            <v>01 abr 2008</v>
          </cell>
          <cell r="C89" t="str">
            <v>16 ago 2001</v>
          </cell>
          <cell r="D89">
            <v>188495.74</v>
          </cell>
          <cell r="E89">
            <v>193325.96</v>
          </cell>
          <cell r="F89">
            <v>198627.39</v>
          </cell>
          <cell r="G89">
            <v>5301.43</v>
          </cell>
          <cell r="H89">
            <v>0</v>
          </cell>
          <cell r="I89">
            <v>1021.02</v>
          </cell>
          <cell r="J89">
            <v>1021.02</v>
          </cell>
          <cell r="K89">
            <v>6.5</v>
          </cell>
          <cell r="L89" t="str">
            <v>BOND</v>
          </cell>
          <cell r="M89" t="str">
            <v>NPV</v>
          </cell>
        </row>
        <row r="90">
          <cell r="A90" t="str">
            <v>36203KUE2</v>
          </cell>
          <cell r="B90" t="str">
            <v>01 ago 2008</v>
          </cell>
          <cell r="C90" t="str">
            <v>22 dic 1999</v>
          </cell>
          <cell r="D90">
            <v>5052.29</v>
          </cell>
          <cell r="E90">
            <v>4965.47</v>
          </cell>
          <cell r="F90">
            <v>5323.85</v>
          </cell>
          <cell r="G90">
            <v>358.38</v>
          </cell>
          <cell r="H90">
            <v>0</v>
          </cell>
          <cell r="I90">
            <v>27.37</v>
          </cell>
          <cell r="J90">
            <v>27.37</v>
          </cell>
          <cell r="K90">
            <v>6.5</v>
          </cell>
          <cell r="L90" t="str">
            <v>30F360</v>
          </cell>
          <cell r="M90" t="str">
            <v>NPV</v>
          </cell>
        </row>
        <row r="91">
          <cell r="A91" t="str">
            <v>36203LC34</v>
          </cell>
          <cell r="B91">
            <v>39692</v>
          </cell>
          <cell r="C91" t="str">
            <v>22 dic 1999</v>
          </cell>
          <cell r="D91">
            <v>40564.089999999997</v>
          </cell>
          <cell r="E91">
            <v>39866.9</v>
          </cell>
          <cell r="F91">
            <v>42744.41</v>
          </cell>
          <cell r="G91">
            <v>2877.51</v>
          </cell>
          <cell r="H91">
            <v>0</v>
          </cell>
          <cell r="I91">
            <v>219.72</v>
          </cell>
          <cell r="J91">
            <v>219.72</v>
          </cell>
          <cell r="K91">
            <v>6.5</v>
          </cell>
          <cell r="L91" t="str">
            <v>30F360</v>
          </cell>
          <cell r="M91" t="str">
            <v>NPV</v>
          </cell>
        </row>
        <row r="92">
          <cell r="A92" t="str">
            <v>36203LDZ2</v>
          </cell>
          <cell r="B92" t="str">
            <v>01 ago 2008</v>
          </cell>
          <cell r="C92" t="str">
            <v>16 ago 2001</v>
          </cell>
          <cell r="D92">
            <v>29094.28</v>
          </cell>
          <cell r="E92">
            <v>29839.82</v>
          </cell>
          <cell r="F92">
            <v>30658.1</v>
          </cell>
          <cell r="G92">
            <v>818.28</v>
          </cell>
          <cell r="H92">
            <v>0</v>
          </cell>
          <cell r="I92">
            <v>157.59</v>
          </cell>
          <cell r="J92">
            <v>157.59</v>
          </cell>
          <cell r="K92">
            <v>6.5</v>
          </cell>
          <cell r="L92" t="str">
            <v>BOND</v>
          </cell>
          <cell r="M92" t="str">
            <v>NPV</v>
          </cell>
        </row>
        <row r="93">
          <cell r="A93" t="str">
            <v>36203LF23</v>
          </cell>
          <cell r="B93" t="str">
            <v>01 abr 2008</v>
          </cell>
          <cell r="C93" t="str">
            <v>16 ago 2001</v>
          </cell>
          <cell r="D93">
            <v>87218.18</v>
          </cell>
          <cell r="E93">
            <v>91633.600000000006</v>
          </cell>
          <cell r="F93">
            <v>93392.36</v>
          </cell>
          <cell r="G93">
            <v>1758.76</v>
          </cell>
          <cell r="H93">
            <v>0</v>
          </cell>
          <cell r="I93">
            <v>581.45000000000005</v>
          </cell>
          <cell r="J93">
            <v>581.45000000000005</v>
          </cell>
          <cell r="K93">
            <v>8</v>
          </cell>
          <cell r="L93" t="str">
            <v>BOND</v>
          </cell>
          <cell r="M93" t="str">
            <v>NPV</v>
          </cell>
        </row>
        <row r="94">
          <cell r="A94" t="str">
            <v>36203LFM9</v>
          </cell>
          <cell r="B94">
            <v>39600</v>
          </cell>
          <cell r="C94">
            <v>36573</v>
          </cell>
          <cell r="D94">
            <v>287116.3</v>
          </cell>
          <cell r="E94">
            <v>283437.62</v>
          </cell>
          <cell r="F94">
            <v>307573.34000000003</v>
          </cell>
          <cell r="G94">
            <v>24135.72</v>
          </cell>
          <cell r="H94">
            <v>0</v>
          </cell>
          <cell r="I94">
            <v>1674.85</v>
          </cell>
          <cell r="J94">
            <v>1674.85</v>
          </cell>
          <cell r="K94">
            <v>7</v>
          </cell>
          <cell r="L94" t="str">
            <v>30F360</v>
          </cell>
          <cell r="M94" t="str">
            <v>NPV</v>
          </cell>
        </row>
        <row r="95">
          <cell r="A95" t="str">
            <v>36203LFN7</v>
          </cell>
          <cell r="B95">
            <v>39600</v>
          </cell>
          <cell r="C95">
            <v>36573</v>
          </cell>
          <cell r="D95">
            <v>925961.76</v>
          </cell>
          <cell r="E95">
            <v>914097.86</v>
          </cell>
          <cell r="F95">
            <v>991936.54</v>
          </cell>
          <cell r="G95">
            <v>77838.679999999993</v>
          </cell>
          <cell r="H95">
            <v>0</v>
          </cell>
          <cell r="I95">
            <v>5401.44</v>
          </cell>
          <cell r="J95">
            <v>5401.44</v>
          </cell>
          <cell r="K95">
            <v>7</v>
          </cell>
          <cell r="L95" t="str">
            <v>30F360</v>
          </cell>
          <cell r="M95" t="str">
            <v>NPV</v>
          </cell>
        </row>
        <row r="96">
          <cell r="A96" t="str">
            <v>36203LFY3</v>
          </cell>
          <cell r="B96" t="str">
            <v>01 abr 2008</v>
          </cell>
          <cell r="C96" t="str">
            <v>16 ago 2001</v>
          </cell>
          <cell r="D96">
            <v>49721</v>
          </cell>
          <cell r="E96">
            <v>51896.28</v>
          </cell>
          <cell r="F96">
            <v>53416.76</v>
          </cell>
          <cell r="G96">
            <v>1520.48</v>
          </cell>
          <cell r="H96">
            <v>0</v>
          </cell>
          <cell r="I96">
            <v>310.76</v>
          </cell>
          <cell r="J96">
            <v>310.76</v>
          </cell>
          <cell r="K96">
            <v>7.5</v>
          </cell>
          <cell r="L96" t="str">
            <v>BOND</v>
          </cell>
          <cell r="M96" t="str">
            <v>NPV</v>
          </cell>
        </row>
        <row r="97">
          <cell r="A97" t="str">
            <v>36203LFZ0</v>
          </cell>
          <cell r="B97" t="str">
            <v>01 abr 2008</v>
          </cell>
          <cell r="C97" t="str">
            <v>16 ago 2001</v>
          </cell>
          <cell r="D97">
            <v>611727.68999999994</v>
          </cell>
          <cell r="E97">
            <v>638490.78</v>
          </cell>
          <cell r="F97">
            <v>657197.41</v>
          </cell>
          <cell r="G97">
            <v>18706.63</v>
          </cell>
          <cell r="H97">
            <v>0</v>
          </cell>
          <cell r="I97">
            <v>3823.3</v>
          </cell>
          <cell r="J97">
            <v>3823.3</v>
          </cell>
          <cell r="K97">
            <v>7.5</v>
          </cell>
          <cell r="L97" t="str">
            <v>BOND</v>
          </cell>
          <cell r="M97" t="str">
            <v>NPV</v>
          </cell>
        </row>
        <row r="98">
          <cell r="A98" t="str">
            <v>36203LG89</v>
          </cell>
          <cell r="B98" t="str">
            <v>01 abr 2008</v>
          </cell>
          <cell r="C98" t="str">
            <v>16 ago 2001</v>
          </cell>
          <cell r="D98">
            <v>84628.26</v>
          </cell>
          <cell r="E98">
            <v>86796.86</v>
          </cell>
          <cell r="F98">
            <v>89177.03</v>
          </cell>
          <cell r="G98">
            <v>2380.17</v>
          </cell>
          <cell r="H98">
            <v>0</v>
          </cell>
          <cell r="I98">
            <v>458.4</v>
          </cell>
          <cell r="J98">
            <v>458.4</v>
          </cell>
          <cell r="K98">
            <v>6.5</v>
          </cell>
          <cell r="L98" t="str">
            <v>BOND</v>
          </cell>
          <cell r="M98" t="str">
            <v>NPV</v>
          </cell>
        </row>
        <row r="99">
          <cell r="A99" t="str">
            <v>36203LGH9</v>
          </cell>
          <cell r="B99">
            <v>39569</v>
          </cell>
          <cell r="C99">
            <v>36573</v>
          </cell>
          <cell r="D99">
            <v>590870.26</v>
          </cell>
          <cell r="E99">
            <v>583299.74</v>
          </cell>
          <cell r="F99">
            <v>632969.77</v>
          </cell>
          <cell r="G99">
            <v>49670.03</v>
          </cell>
          <cell r="H99">
            <v>0</v>
          </cell>
          <cell r="I99">
            <v>3446.74</v>
          </cell>
          <cell r="J99">
            <v>3446.74</v>
          </cell>
          <cell r="K99">
            <v>7</v>
          </cell>
          <cell r="L99" t="str">
            <v>30F360</v>
          </cell>
          <cell r="M99" t="str">
            <v>NPV</v>
          </cell>
        </row>
        <row r="100">
          <cell r="A100" t="str">
            <v>36203LQG0</v>
          </cell>
          <cell r="B100" t="str">
            <v>01 abr 2008</v>
          </cell>
          <cell r="C100" t="str">
            <v>16 ago 2001</v>
          </cell>
          <cell r="D100">
            <v>6643.82</v>
          </cell>
          <cell r="E100">
            <v>6934.5</v>
          </cell>
          <cell r="F100">
            <v>7137.66</v>
          </cell>
          <cell r="G100">
            <v>203.16</v>
          </cell>
          <cell r="H100">
            <v>0</v>
          </cell>
          <cell r="I100">
            <v>41.52</v>
          </cell>
          <cell r="J100">
            <v>41.52</v>
          </cell>
          <cell r="K100">
            <v>7.5</v>
          </cell>
          <cell r="L100" t="str">
            <v>BOND</v>
          </cell>
          <cell r="M100" t="str">
            <v>NPV</v>
          </cell>
        </row>
        <row r="101">
          <cell r="A101" t="str">
            <v>36203LRC8</v>
          </cell>
          <cell r="B101">
            <v>45108</v>
          </cell>
          <cell r="C101" t="str">
            <v>20 dic 2001</v>
          </cell>
          <cell r="D101">
            <v>347541.48</v>
          </cell>
          <cell r="E101">
            <v>356881.65</v>
          </cell>
          <cell r="F101">
            <v>364266.91</v>
          </cell>
          <cell r="G101">
            <v>7385.26</v>
          </cell>
          <cell r="H101">
            <v>0</v>
          </cell>
          <cell r="I101">
            <v>2027.33</v>
          </cell>
          <cell r="J101">
            <v>2027.33</v>
          </cell>
          <cell r="K101">
            <v>7</v>
          </cell>
          <cell r="L101" t="str">
            <v>BOND</v>
          </cell>
          <cell r="M101" t="str">
            <v>NPV</v>
          </cell>
        </row>
        <row r="102">
          <cell r="A102" t="str">
            <v>36203LRR5</v>
          </cell>
          <cell r="B102" t="str">
            <v>01 ago 2008</v>
          </cell>
          <cell r="C102" t="str">
            <v>22 dic 1999</v>
          </cell>
          <cell r="D102">
            <v>36927.79</v>
          </cell>
          <cell r="E102">
            <v>36293.089999999997</v>
          </cell>
          <cell r="F102">
            <v>38912.660000000003</v>
          </cell>
          <cell r="G102">
            <v>2619.5700000000002</v>
          </cell>
          <cell r="H102">
            <v>0</v>
          </cell>
          <cell r="I102">
            <v>200.03</v>
          </cell>
          <cell r="J102">
            <v>200.03</v>
          </cell>
          <cell r="K102">
            <v>6.5</v>
          </cell>
          <cell r="L102" t="str">
            <v>30F360</v>
          </cell>
          <cell r="M102" t="str">
            <v>NPV</v>
          </cell>
        </row>
        <row r="103">
          <cell r="A103" t="str">
            <v>36203LTD4</v>
          </cell>
          <cell r="B103">
            <v>39479</v>
          </cell>
          <cell r="C103" t="str">
            <v>16 ago 2001</v>
          </cell>
          <cell r="D103">
            <v>22034.23</v>
          </cell>
          <cell r="E103">
            <v>22998.23</v>
          </cell>
          <cell r="F103">
            <v>23666.97</v>
          </cell>
          <cell r="G103">
            <v>668.74</v>
          </cell>
          <cell r="H103">
            <v>0</v>
          </cell>
          <cell r="I103">
            <v>137.71</v>
          </cell>
          <cell r="J103">
            <v>137.71</v>
          </cell>
          <cell r="K103">
            <v>7.5</v>
          </cell>
          <cell r="L103" t="str">
            <v>BOND</v>
          </cell>
          <cell r="M103" t="str">
            <v>NPV</v>
          </cell>
        </row>
        <row r="104">
          <cell r="A104" t="str">
            <v>36203LW99</v>
          </cell>
          <cell r="B104">
            <v>39569</v>
          </cell>
          <cell r="C104">
            <v>36573</v>
          </cell>
          <cell r="D104">
            <v>363195.23</v>
          </cell>
          <cell r="E104">
            <v>358541.79</v>
          </cell>
          <cell r="F104">
            <v>389072.89</v>
          </cell>
          <cell r="G104">
            <v>30531.1</v>
          </cell>
          <cell r="H104">
            <v>0</v>
          </cell>
          <cell r="I104">
            <v>2118.64</v>
          </cell>
          <cell r="J104">
            <v>2118.64</v>
          </cell>
          <cell r="K104">
            <v>7</v>
          </cell>
          <cell r="L104" t="str">
            <v>30F360</v>
          </cell>
          <cell r="M104" t="str">
            <v>NPV</v>
          </cell>
        </row>
        <row r="105">
          <cell r="A105" t="str">
            <v>36203MG53</v>
          </cell>
          <cell r="B105">
            <v>39600</v>
          </cell>
          <cell r="C105">
            <v>36573</v>
          </cell>
          <cell r="D105">
            <v>19685.48</v>
          </cell>
          <cell r="E105">
            <v>19433.259999999998</v>
          </cell>
          <cell r="F105">
            <v>21088.07</v>
          </cell>
          <cell r="G105">
            <v>1654.81</v>
          </cell>
          <cell r="H105">
            <v>0</v>
          </cell>
          <cell r="I105">
            <v>114.83</v>
          </cell>
          <cell r="J105">
            <v>114.83</v>
          </cell>
          <cell r="K105">
            <v>7</v>
          </cell>
          <cell r="L105" t="str">
            <v>30F360</v>
          </cell>
          <cell r="M105" t="str">
            <v>NPV</v>
          </cell>
        </row>
        <row r="106">
          <cell r="A106" t="str">
            <v>36203MG61</v>
          </cell>
          <cell r="B106">
            <v>39569</v>
          </cell>
          <cell r="C106">
            <v>36573</v>
          </cell>
          <cell r="D106">
            <v>917768.45</v>
          </cell>
          <cell r="E106">
            <v>906009.54</v>
          </cell>
          <cell r="F106">
            <v>983159.45</v>
          </cell>
          <cell r="G106">
            <v>77149.91</v>
          </cell>
          <cell r="H106">
            <v>0</v>
          </cell>
          <cell r="I106">
            <v>5353.65</v>
          </cell>
          <cell r="J106">
            <v>5353.65</v>
          </cell>
          <cell r="K106">
            <v>7</v>
          </cell>
          <cell r="L106" t="str">
            <v>30F360</v>
          </cell>
          <cell r="M106" t="str">
            <v>NPV</v>
          </cell>
        </row>
        <row r="107">
          <cell r="A107" t="str">
            <v>36203MH60</v>
          </cell>
          <cell r="B107">
            <v>39722</v>
          </cell>
          <cell r="C107" t="str">
            <v>16 ago 2001</v>
          </cell>
          <cell r="D107">
            <v>75752.899999999994</v>
          </cell>
          <cell r="E107">
            <v>77694.070000000007</v>
          </cell>
          <cell r="F107">
            <v>79824.62</v>
          </cell>
          <cell r="G107">
            <v>2130.5500000000002</v>
          </cell>
          <cell r="H107">
            <v>0</v>
          </cell>
          <cell r="I107">
            <v>410.33</v>
          </cell>
          <cell r="J107">
            <v>410.33</v>
          </cell>
          <cell r="K107">
            <v>6.5</v>
          </cell>
          <cell r="L107" t="str">
            <v>BOND</v>
          </cell>
          <cell r="M107" t="str">
            <v>NPV</v>
          </cell>
        </row>
        <row r="108">
          <cell r="A108" t="str">
            <v>36203MHD5</v>
          </cell>
          <cell r="B108">
            <v>39600</v>
          </cell>
          <cell r="C108">
            <v>36573</v>
          </cell>
          <cell r="D108">
            <v>721993.93</v>
          </cell>
          <cell r="E108">
            <v>712743.38</v>
          </cell>
          <cell r="F108">
            <v>773436</v>
          </cell>
          <cell r="G108">
            <v>60692.62</v>
          </cell>
          <cell r="H108">
            <v>0</v>
          </cell>
          <cell r="I108">
            <v>4211.63</v>
          </cell>
          <cell r="J108">
            <v>4211.63</v>
          </cell>
          <cell r="K108">
            <v>7</v>
          </cell>
          <cell r="L108" t="str">
            <v>30F360</v>
          </cell>
          <cell r="M108" t="str">
            <v>NPV</v>
          </cell>
        </row>
        <row r="109">
          <cell r="A109" t="str">
            <v>36203MKD1</v>
          </cell>
          <cell r="B109">
            <v>39479</v>
          </cell>
          <cell r="C109" t="str">
            <v>16 ago 2001</v>
          </cell>
          <cell r="D109">
            <v>26056.62</v>
          </cell>
          <cell r="E109">
            <v>27196.6</v>
          </cell>
          <cell r="F109">
            <v>27993.41</v>
          </cell>
          <cell r="G109">
            <v>796.81</v>
          </cell>
          <cell r="H109">
            <v>0</v>
          </cell>
          <cell r="I109">
            <v>162.85</v>
          </cell>
          <cell r="J109">
            <v>162.85</v>
          </cell>
          <cell r="K109">
            <v>7.5</v>
          </cell>
          <cell r="L109" t="str">
            <v>BOND</v>
          </cell>
          <cell r="M109" t="str">
            <v>NPV</v>
          </cell>
        </row>
        <row r="110">
          <cell r="A110" t="str">
            <v>36203ML99</v>
          </cell>
          <cell r="B110" t="str">
            <v>01 abr 2008</v>
          </cell>
          <cell r="C110" t="str">
            <v>16 ago 2001</v>
          </cell>
          <cell r="D110">
            <v>51634.92</v>
          </cell>
          <cell r="E110">
            <v>53893.95</v>
          </cell>
          <cell r="F110">
            <v>55472.94</v>
          </cell>
          <cell r="G110">
            <v>1578.99</v>
          </cell>
          <cell r="H110">
            <v>0</v>
          </cell>
          <cell r="I110">
            <v>322.72000000000003</v>
          </cell>
          <cell r="J110">
            <v>322.72000000000003</v>
          </cell>
          <cell r="K110">
            <v>7.5</v>
          </cell>
          <cell r="L110" t="str">
            <v>BOND</v>
          </cell>
          <cell r="M110" t="str">
            <v>NPV</v>
          </cell>
        </row>
        <row r="111">
          <cell r="A111" t="str">
            <v>36203MLP3</v>
          </cell>
          <cell r="B111" t="str">
            <v>01 abr 2008</v>
          </cell>
          <cell r="C111" t="str">
            <v>16 ago 2001</v>
          </cell>
          <cell r="D111">
            <v>9879.1200000000008</v>
          </cell>
          <cell r="E111">
            <v>10311.34</v>
          </cell>
          <cell r="F111">
            <v>10613.44</v>
          </cell>
          <cell r="G111">
            <v>302.10000000000002</v>
          </cell>
          <cell r="H111">
            <v>0</v>
          </cell>
          <cell r="I111">
            <v>61.74</v>
          </cell>
          <cell r="J111">
            <v>61.74</v>
          </cell>
          <cell r="K111">
            <v>7.5</v>
          </cell>
          <cell r="L111" t="str">
            <v>BOND</v>
          </cell>
          <cell r="M111" t="str">
            <v>NPV</v>
          </cell>
        </row>
        <row r="112">
          <cell r="A112" t="str">
            <v>36203MPN4</v>
          </cell>
          <cell r="B112">
            <v>45444</v>
          </cell>
          <cell r="C112" t="str">
            <v>20 dic 2001</v>
          </cell>
          <cell r="D112">
            <v>28553.65</v>
          </cell>
          <cell r="E112">
            <v>29321.03</v>
          </cell>
          <cell r="F112">
            <v>29927.79</v>
          </cell>
          <cell r="G112">
            <v>606.76</v>
          </cell>
          <cell r="H112">
            <v>0</v>
          </cell>
          <cell r="I112">
            <v>166.56</v>
          </cell>
          <cell r="J112">
            <v>166.56</v>
          </cell>
          <cell r="K112">
            <v>7</v>
          </cell>
          <cell r="L112" t="str">
            <v>BOND</v>
          </cell>
          <cell r="M112" t="str">
            <v>NPV</v>
          </cell>
        </row>
        <row r="113">
          <cell r="A113" t="str">
            <v>36203MZ86</v>
          </cell>
          <cell r="B113">
            <v>39508</v>
          </cell>
          <cell r="C113" t="str">
            <v>16 ago 2001</v>
          </cell>
          <cell r="D113">
            <v>162522.21</v>
          </cell>
          <cell r="E113">
            <v>169632.57</v>
          </cell>
          <cell r="F113">
            <v>174565.11</v>
          </cell>
          <cell r="G113">
            <v>4932.54</v>
          </cell>
          <cell r="H113">
            <v>0</v>
          </cell>
          <cell r="I113">
            <v>1015.76</v>
          </cell>
          <cell r="J113">
            <v>1015.76</v>
          </cell>
          <cell r="K113">
            <v>7.5</v>
          </cell>
          <cell r="L113" t="str">
            <v>BOND</v>
          </cell>
          <cell r="M113" t="str">
            <v>NPV</v>
          </cell>
        </row>
        <row r="114">
          <cell r="A114" t="str">
            <v>36203MZV5</v>
          </cell>
          <cell r="B114">
            <v>39845</v>
          </cell>
          <cell r="C114" t="str">
            <v>22 dic 1999</v>
          </cell>
          <cell r="D114">
            <v>49267.37</v>
          </cell>
          <cell r="E114">
            <v>48420.58</v>
          </cell>
          <cell r="F114">
            <v>51884.45</v>
          </cell>
          <cell r="G114">
            <v>3463.87</v>
          </cell>
          <cell r="H114">
            <v>0</v>
          </cell>
          <cell r="I114">
            <v>266.86</v>
          </cell>
          <cell r="J114">
            <v>266.86</v>
          </cell>
          <cell r="K114">
            <v>6.5</v>
          </cell>
          <cell r="L114" t="str">
            <v>30F360</v>
          </cell>
          <cell r="M114" t="str">
            <v>NPV</v>
          </cell>
        </row>
        <row r="115">
          <cell r="A115" t="str">
            <v>36203MZZ6</v>
          </cell>
          <cell r="B115">
            <v>39508</v>
          </cell>
          <cell r="C115" t="str">
            <v>16 ago 2001</v>
          </cell>
          <cell r="D115">
            <v>54062.03</v>
          </cell>
          <cell r="E115">
            <v>55988.01</v>
          </cell>
          <cell r="F115">
            <v>57913.95</v>
          </cell>
          <cell r="G115">
            <v>1925.94</v>
          </cell>
          <cell r="H115">
            <v>0</v>
          </cell>
          <cell r="I115">
            <v>315.36</v>
          </cell>
          <cell r="J115">
            <v>315.36</v>
          </cell>
          <cell r="K115">
            <v>7</v>
          </cell>
          <cell r="L115" t="str">
            <v>BOND</v>
          </cell>
          <cell r="M115" t="str">
            <v>NPV</v>
          </cell>
        </row>
        <row r="116">
          <cell r="A116" t="str">
            <v>36203N2A5</v>
          </cell>
          <cell r="B116" t="str">
            <v>01 abr 2008</v>
          </cell>
          <cell r="C116" t="str">
            <v>16 ago 2001</v>
          </cell>
          <cell r="D116">
            <v>83027.17</v>
          </cell>
          <cell r="E116">
            <v>85154.74</v>
          </cell>
          <cell r="F116">
            <v>87489.88</v>
          </cell>
          <cell r="G116">
            <v>2335.14</v>
          </cell>
          <cell r="H116">
            <v>0</v>
          </cell>
          <cell r="I116">
            <v>449.73</v>
          </cell>
          <cell r="J116">
            <v>449.73</v>
          </cell>
          <cell r="K116">
            <v>6.5</v>
          </cell>
          <cell r="L116" t="str">
            <v>BOND</v>
          </cell>
          <cell r="M116" t="str">
            <v>NPV</v>
          </cell>
        </row>
        <row r="117">
          <cell r="A117" t="str">
            <v>36203N3A4</v>
          </cell>
          <cell r="B117">
            <v>39569</v>
          </cell>
          <cell r="C117" t="str">
            <v>16 ago 2001</v>
          </cell>
          <cell r="D117">
            <v>61999.57</v>
          </cell>
          <cell r="E117">
            <v>65138.29</v>
          </cell>
          <cell r="F117">
            <v>66388.52</v>
          </cell>
          <cell r="G117">
            <v>1250.23</v>
          </cell>
          <cell r="H117">
            <v>0</v>
          </cell>
          <cell r="I117">
            <v>413.33</v>
          </cell>
          <cell r="J117">
            <v>413.33</v>
          </cell>
          <cell r="K117">
            <v>8</v>
          </cell>
          <cell r="L117" t="str">
            <v>BOND</v>
          </cell>
          <cell r="M117" t="str">
            <v>NPV</v>
          </cell>
        </row>
        <row r="118">
          <cell r="A118" t="str">
            <v>36203NKK3</v>
          </cell>
          <cell r="B118" t="str">
            <v>01 abr 2008</v>
          </cell>
          <cell r="C118">
            <v>36573</v>
          </cell>
          <cell r="D118">
            <v>154854.67000000001</v>
          </cell>
          <cell r="E118">
            <v>152870.59</v>
          </cell>
          <cell r="F118">
            <v>165888.07</v>
          </cell>
          <cell r="G118">
            <v>13017.48</v>
          </cell>
          <cell r="H118">
            <v>0</v>
          </cell>
          <cell r="I118">
            <v>903.32</v>
          </cell>
          <cell r="J118">
            <v>903.32</v>
          </cell>
          <cell r="K118">
            <v>7</v>
          </cell>
          <cell r="L118" t="str">
            <v>30F360</v>
          </cell>
          <cell r="M118" t="str">
            <v>NPV</v>
          </cell>
        </row>
        <row r="119">
          <cell r="A119" t="str">
            <v>36203NR42</v>
          </cell>
          <cell r="B119">
            <v>39600</v>
          </cell>
          <cell r="C119">
            <v>36573</v>
          </cell>
          <cell r="D119">
            <v>147613.94</v>
          </cell>
          <cell r="E119">
            <v>145722.64000000001</v>
          </cell>
          <cell r="F119">
            <v>158131.43</v>
          </cell>
          <cell r="G119">
            <v>12408.79</v>
          </cell>
          <cell r="H119">
            <v>0</v>
          </cell>
          <cell r="I119">
            <v>861.08</v>
          </cell>
          <cell r="J119">
            <v>861.08</v>
          </cell>
          <cell r="K119">
            <v>7</v>
          </cell>
          <cell r="L119" t="str">
            <v>30F360</v>
          </cell>
          <cell r="M119" t="str">
            <v>NPV</v>
          </cell>
        </row>
        <row r="120">
          <cell r="A120" t="str">
            <v>36203P6E8</v>
          </cell>
          <cell r="B120">
            <v>39600</v>
          </cell>
          <cell r="C120">
            <v>36573</v>
          </cell>
          <cell r="D120">
            <v>132995.6</v>
          </cell>
          <cell r="E120">
            <v>131291.59</v>
          </cell>
          <cell r="F120">
            <v>142471.54</v>
          </cell>
          <cell r="G120">
            <v>11179.95</v>
          </cell>
          <cell r="H120">
            <v>0</v>
          </cell>
          <cell r="I120">
            <v>775.81</v>
          </cell>
          <cell r="J120">
            <v>775.81</v>
          </cell>
          <cell r="K120">
            <v>7</v>
          </cell>
          <cell r="L120" t="str">
            <v>30F360</v>
          </cell>
          <cell r="M120" t="str">
            <v>NPV</v>
          </cell>
        </row>
        <row r="121">
          <cell r="A121" t="str">
            <v>36203PED1</v>
          </cell>
          <cell r="B121">
            <v>45444</v>
          </cell>
          <cell r="C121" t="str">
            <v>20 dic 2001</v>
          </cell>
          <cell r="D121">
            <v>45424.73</v>
          </cell>
          <cell r="E121">
            <v>46645.53</v>
          </cell>
          <cell r="F121">
            <v>47610.8</v>
          </cell>
          <cell r="G121">
            <v>965.27</v>
          </cell>
          <cell r="H121">
            <v>0</v>
          </cell>
          <cell r="I121">
            <v>264.98</v>
          </cell>
          <cell r="J121">
            <v>264.98</v>
          </cell>
          <cell r="K121">
            <v>7</v>
          </cell>
          <cell r="L121" t="str">
            <v>BOND</v>
          </cell>
          <cell r="M121" t="str">
            <v>NPV</v>
          </cell>
        </row>
        <row r="122">
          <cell r="A122" t="str">
            <v>36203PFW8</v>
          </cell>
          <cell r="B122">
            <v>39600</v>
          </cell>
          <cell r="C122">
            <v>36573</v>
          </cell>
          <cell r="D122">
            <v>150853.31</v>
          </cell>
          <cell r="E122">
            <v>148920.5</v>
          </cell>
          <cell r="F122">
            <v>161601.60999999999</v>
          </cell>
          <cell r="G122">
            <v>12681.11</v>
          </cell>
          <cell r="H122">
            <v>0</v>
          </cell>
          <cell r="I122">
            <v>879.98</v>
          </cell>
          <cell r="J122">
            <v>879.98</v>
          </cell>
          <cell r="K122">
            <v>7</v>
          </cell>
          <cell r="L122" t="str">
            <v>30F360</v>
          </cell>
          <cell r="M122" t="str">
            <v>NPV</v>
          </cell>
        </row>
        <row r="123">
          <cell r="A123" t="str">
            <v>36203PU84</v>
          </cell>
          <cell r="B123">
            <v>39600</v>
          </cell>
          <cell r="C123">
            <v>36573</v>
          </cell>
          <cell r="D123">
            <v>91606.02</v>
          </cell>
          <cell r="E123">
            <v>90432.320000000007</v>
          </cell>
          <cell r="F123">
            <v>98132.95</v>
          </cell>
          <cell r="G123">
            <v>7700.63</v>
          </cell>
          <cell r="H123">
            <v>0</v>
          </cell>
          <cell r="I123">
            <v>534.37</v>
          </cell>
          <cell r="J123">
            <v>534.37</v>
          </cell>
          <cell r="K123">
            <v>7</v>
          </cell>
          <cell r="L123" t="str">
            <v>30F360</v>
          </cell>
          <cell r="M123" t="str">
            <v>NPV</v>
          </cell>
        </row>
        <row r="124">
          <cell r="A124" t="str">
            <v>36203PWW9</v>
          </cell>
          <cell r="B124">
            <v>39600</v>
          </cell>
          <cell r="C124">
            <v>36573</v>
          </cell>
          <cell r="D124">
            <v>166501.28</v>
          </cell>
          <cell r="E124">
            <v>164367.99</v>
          </cell>
          <cell r="F124">
            <v>178364.5</v>
          </cell>
          <cell r="G124">
            <v>13996.51</v>
          </cell>
          <cell r="H124">
            <v>0</v>
          </cell>
          <cell r="I124">
            <v>971.26</v>
          </cell>
          <cell r="J124">
            <v>971.26</v>
          </cell>
          <cell r="K124">
            <v>7</v>
          </cell>
          <cell r="L124" t="str">
            <v>30F360</v>
          </cell>
          <cell r="M124" t="str">
            <v>NPV</v>
          </cell>
        </row>
        <row r="125">
          <cell r="A125" t="str">
            <v>36203PX73</v>
          </cell>
          <cell r="B125">
            <v>39600</v>
          </cell>
          <cell r="C125">
            <v>36573</v>
          </cell>
          <cell r="D125">
            <v>99576.33</v>
          </cell>
          <cell r="E125">
            <v>98300.49</v>
          </cell>
          <cell r="F125">
            <v>106671.14</v>
          </cell>
          <cell r="G125">
            <v>8370.65</v>
          </cell>
          <cell r="H125">
            <v>0</v>
          </cell>
          <cell r="I125">
            <v>580.86</v>
          </cell>
          <cell r="J125">
            <v>580.86</v>
          </cell>
          <cell r="K125">
            <v>7</v>
          </cell>
          <cell r="L125" t="str">
            <v>30F360</v>
          </cell>
          <cell r="M125" t="str">
            <v>NPV</v>
          </cell>
        </row>
        <row r="126">
          <cell r="A126" t="str">
            <v>36203PX81</v>
          </cell>
          <cell r="B126">
            <v>39600</v>
          </cell>
          <cell r="C126">
            <v>36573</v>
          </cell>
          <cell r="D126">
            <v>209290.16</v>
          </cell>
          <cell r="E126">
            <v>206608.63</v>
          </cell>
          <cell r="F126">
            <v>224202.08</v>
          </cell>
          <cell r="G126">
            <v>17593.45</v>
          </cell>
          <cell r="H126">
            <v>0</v>
          </cell>
          <cell r="I126">
            <v>1220.8599999999999</v>
          </cell>
          <cell r="J126">
            <v>1220.8599999999999</v>
          </cell>
          <cell r="K126">
            <v>7</v>
          </cell>
          <cell r="L126" t="str">
            <v>30F360</v>
          </cell>
          <cell r="M126" t="str">
            <v>NPV</v>
          </cell>
        </row>
        <row r="127">
          <cell r="A127" t="str">
            <v>36203Q2P5</v>
          </cell>
          <cell r="B127">
            <v>39600</v>
          </cell>
          <cell r="C127">
            <v>36573</v>
          </cell>
          <cell r="D127">
            <v>125035.42</v>
          </cell>
          <cell r="E127">
            <v>123433.4</v>
          </cell>
          <cell r="F127">
            <v>133944.19</v>
          </cell>
          <cell r="G127">
            <v>10510.79</v>
          </cell>
          <cell r="H127">
            <v>0</v>
          </cell>
          <cell r="I127">
            <v>729.37</v>
          </cell>
          <cell r="J127">
            <v>729.37</v>
          </cell>
          <cell r="K127">
            <v>7</v>
          </cell>
          <cell r="L127" t="str">
            <v>30F360</v>
          </cell>
          <cell r="M127" t="str">
            <v>NPV</v>
          </cell>
        </row>
        <row r="128">
          <cell r="A128" t="str">
            <v>36203Q3V1</v>
          </cell>
          <cell r="B128" t="str">
            <v>01 abr 2008</v>
          </cell>
          <cell r="C128" t="str">
            <v>16 ago 2001</v>
          </cell>
          <cell r="D128">
            <v>45394.68</v>
          </cell>
          <cell r="E128">
            <v>47692.77</v>
          </cell>
          <cell r="F128">
            <v>48608.17</v>
          </cell>
          <cell r="G128">
            <v>915.4</v>
          </cell>
          <cell r="H128">
            <v>0</v>
          </cell>
          <cell r="I128">
            <v>302.63</v>
          </cell>
          <cell r="J128">
            <v>302.63</v>
          </cell>
          <cell r="K128">
            <v>8</v>
          </cell>
          <cell r="L128" t="str">
            <v>BOND</v>
          </cell>
          <cell r="M128" t="str">
            <v>NPV</v>
          </cell>
        </row>
        <row r="129">
          <cell r="A129" t="str">
            <v>36203QCS8</v>
          </cell>
          <cell r="B129">
            <v>39569</v>
          </cell>
          <cell r="C129">
            <v>36573</v>
          </cell>
          <cell r="D129">
            <v>202899.64</v>
          </cell>
          <cell r="E129">
            <v>200299.99</v>
          </cell>
          <cell r="F129">
            <v>217356.24</v>
          </cell>
          <cell r="G129">
            <v>17056.25</v>
          </cell>
          <cell r="H129">
            <v>0</v>
          </cell>
          <cell r="I129">
            <v>1183.58</v>
          </cell>
          <cell r="J129">
            <v>1183.58</v>
          </cell>
          <cell r="K129">
            <v>7</v>
          </cell>
          <cell r="L129" t="str">
            <v>30F360</v>
          </cell>
          <cell r="M129" t="str">
            <v>NPV</v>
          </cell>
        </row>
        <row r="130">
          <cell r="A130" t="str">
            <v>36203QDH1</v>
          </cell>
          <cell r="B130">
            <v>39600</v>
          </cell>
          <cell r="C130">
            <v>36573</v>
          </cell>
          <cell r="D130">
            <v>75861.25</v>
          </cell>
          <cell r="E130">
            <v>74889.279999999999</v>
          </cell>
          <cell r="F130">
            <v>81266.36</v>
          </cell>
          <cell r="G130">
            <v>6377.08</v>
          </cell>
          <cell r="H130">
            <v>0</v>
          </cell>
          <cell r="I130">
            <v>442.52</v>
          </cell>
          <cell r="J130">
            <v>442.52</v>
          </cell>
          <cell r="K130">
            <v>7</v>
          </cell>
          <cell r="L130" t="str">
            <v>30F360</v>
          </cell>
          <cell r="M130" t="str">
            <v>NPV</v>
          </cell>
        </row>
        <row r="131">
          <cell r="A131" t="str">
            <v>36203QJU6</v>
          </cell>
          <cell r="B131" t="str">
            <v>01 abr 2009</v>
          </cell>
          <cell r="C131" t="str">
            <v>22 dic 1999</v>
          </cell>
          <cell r="D131">
            <v>82760.61</v>
          </cell>
          <cell r="E131">
            <v>81338.179999999993</v>
          </cell>
          <cell r="F131">
            <v>87156.85</v>
          </cell>
          <cell r="G131">
            <v>5818.67</v>
          </cell>
          <cell r="H131">
            <v>0</v>
          </cell>
          <cell r="I131">
            <v>448.29</v>
          </cell>
          <cell r="J131">
            <v>448.29</v>
          </cell>
          <cell r="K131">
            <v>6.5</v>
          </cell>
          <cell r="L131" t="str">
            <v>30F360</v>
          </cell>
          <cell r="M131" t="str">
            <v>NPV</v>
          </cell>
        </row>
        <row r="132">
          <cell r="A132" t="str">
            <v>36203QT50</v>
          </cell>
          <cell r="B132" t="str">
            <v>01 dic 2023</v>
          </cell>
          <cell r="C132" t="str">
            <v>25 ene 2000</v>
          </cell>
          <cell r="D132">
            <v>6454.42</v>
          </cell>
          <cell r="E132">
            <v>6095.39</v>
          </cell>
          <cell r="F132">
            <v>6684.36</v>
          </cell>
          <cell r="G132">
            <v>588.97</v>
          </cell>
          <cell r="H132">
            <v>0</v>
          </cell>
          <cell r="I132">
            <v>34.96</v>
          </cell>
          <cell r="J132">
            <v>34.96</v>
          </cell>
          <cell r="K132">
            <v>6.5</v>
          </cell>
          <cell r="L132" t="str">
            <v>30F360</v>
          </cell>
          <cell r="M132" t="str">
            <v>NPV</v>
          </cell>
        </row>
        <row r="133">
          <cell r="A133" t="str">
            <v>36203RCL1</v>
          </cell>
          <cell r="B133">
            <v>39569</v>
          </cell>
          <cell r="C133">
            <v>36573</v>
          </cell>
          <cell r="D133">
            <v>414878.95</v>
          </cell>
          <cell r="E133">
            <v>409563.32</v>
          </cell>
          <cell r="F133">
            <v>444439.08</v>
          </cell>
          <cell r="G133">
            <v>34875.760000000002</v>
          </cell>
          <cell r="H133">
            <v>0</v>
          </cell>
          <cell r="I133">
            <v>2420.13</v>
          </cell>
          <cell r="J133">
            <v>2420.13</v>
          </cell>
          <cell r="K133">
            <v>7</v>
          </cell>
          <cell r="L133" t="str">
            <v>30F360</v>
          </cell>
          <cell r="M133" t="str">
            <v>NPV</v>
          </cell>
        </row>
        <row r="134">
          <cell r="A134" t="str">
            <v>36203RGG8</v>
          </cell>
          <cell r="B134">
            <v>39600</v>
          </cell>
          <cell r="C134">
            <v>36573</v>
          </cell>
          <cell r="D134">
            <v>268192.93</v>
          </cell>
          <cell r="E134">
            <v>264756.68</v>
          </cell>
          <cell r="F134">
            <v>287301.68</v>
          </cell>
          <cell r="G134">
            <v>22545</v>
          </cell>
          <cell r="H134">
            <v>0</v>
          </cell>
          <cell r="I134">
            <v>1564.46</v>
          </cell>
          <cell r="J134">
            <v>1564.46</v>
          </cell>
          <cell r="K134">
            <v>7</v>
          </cell>
          <cell r="L134" t="str">
            <v>30F360</v>
          </cell>
          <cell r="M134" t="str">
            <v>NPV</v>
          </cell>
        </row>
        <row r="135">
          <cell r="A135" t="str">
            <v>36203RH69</v>
          </cell>
          <cell r="B135" t="str">
            <v>01 abr 2008</v>
          </cell>
          <cell r="C135" t="str">
            <v>16 ago 2001</v>
          </cell>
          <cell r="D135">
            <v>16972.400000000001</v>
          </cell>
          <cell r="E135">
            <v>17407.310000000001</v>
          </cell>
          <cell r="F135">
            <v>17884.669999999998</v>
          </cell>
          <cell r="G135">
            <v>477.36</v>
          </cell>
          <cell r="H135">
            <v>0</v>
          </cell>
          <cell r="I135">
            <v>91.93</v>
          </cell>
          <cell r="J135">
            <v>91.93</v>
          </cell>
          <cell r="K135">
            <v>6.5</v>
          </cell>
          <cell r="L135" t="str">
            <v>BOND</v>
          </cell>
          <cell r="M135" t="str">
            <v>NPV</v>
          </cell>
        </row>
        <row r="136">
          <cell r="A136" t="str">
            <v>36203RPP8</v>
          </cell>
          <cell r="B136">
            <v>39600</v>
          </cell>
          <cell r="C136">
            <v>36573</v>
          </cell>
          <cell r="D136">
            <v>184563.69</v>
          </cell>
          <cell r="E136">
            <v>182198.96</v>
          </cell>
          <cell r="F136">
            <v>197713.85</v>
          </cell>
          <cell r="G136">
            <v>15514.89</v>
          </cell>
          <cell r="H136">
            <v>0</v>
          </cell>
          <cell r="I136">
            <v>1076.6199999999999</v>
          </cell>
          <cell r="J136">
            <v>1076.6199999999999</v>
          </cell>
          <cell r="K136">
            <v>7</v>
          </cell>
          <cell r="L136" t="str">
            <v>30F360</v>
          </cell>
          <cell r="M136" t="str">
            <v>NPV</v>
          </cell>
        </row>
        <row r="137">
          <cell r="A137" t="str">
            <v>36203RQ44</v>
          </cell>
          <cell r="B137">
            <v>39600</v>
          </cell>
          <cell r="C137">
            <v>36573</v>
          </cell>
          <cell r="D137">
            <v>171165.73</v>
          </cell>
          <cell r="E137">
            <v>168972.67</v>
          </cell>
          <cell r="F137">
            <v>183361.29</v>
          </cell>
          <cell r="G137">
            <v>14388.62</v>
          </cell>
          <cell r="H137">
            <v>0</v>
          </cell>
          <cell r="I137">
            <v>998.47</v>
          </cell>
          <cell r="J137">
            <v>998.47</v>
          </cell>
          <cell r="K137">
            <v>7</v>
          </cell>
          <cell r="L137" t="str">
            <v>30F360</v>
          </cell>
          <cell r="M137" t="str">
            <v>NPV</v>
          </cell>
        </row>
        <row r="138">
          <cell r="A138" t="str">
            <v>36203RQB8</v>
          </cell>
          <cell r="B138">
            <v>39600</v>
          </cell>
          <cell r="C138">
            <v>36573</v>
          </cell>
          <cell r="D138">
            <v>328161.31</v>
          </cell>
          <cell r="E138">
            <v>323956.75</v>
          </cell>
          <cell r="F138">
            <v>351542.8</v>
          </cell>
          <cell r="G138">
            <v>27586.05</v>
          </cell>
          <cell r="H138">
            <v>0</v>
          </cell>
          <cell r="I138">
            <v>1914.27</v>
          </cell>
          <cell r="J138">
            <v>1914.27</v>
          </cell>
          <cell r="K138">
            <v>7</v>
          </cell>
          <cell r="L138" t="str">
            <v>30F360</v>
          </cell>
          <cell r="M138" t="str">
            <v>NPV</v>
          </cell>
        </row>
        <row r="139">
          <cell r="A139" t="str">
            <v>36203RTJ8</v>
          </cell>
          <cell r="B139">
            <v>39600</v>
          </cell>
          <cell r="C139">
            <v>36573</v>
          </cell>
          <cell r="D139">
            <v>127897.55</v>
          </cell>
          <cell r="E139">
            <v>126258.86</v>
          </cell>
          <cell r="F139">
            <v>137010.25</v>
          </cell>
          <cell r="G139">
            <v>10751.39</v>
          </cell>
          <cell r="H139">
            <v>0</v>
          </cell>
          <cell r="I139">
            <v>746.07</v>
          </cell>
          <cell r="J139">
            <v>746.07</v>
          </cell>
          <cell r="K139">
            <v>7</v>
          </cell>
          <cell r="L139" t="str">
            <v>30F360</v>
          </cell>
          <cell r="M139" t="str">
            <v>NPV</v>
          </cell>
        </row>
        <row r="140">
          <cell r="A140" t="str">
            <v>36203S3Z8</v>
          </cell>
          <cell r="B140">
            <v>39600</v>
          </cell>
          <cell r="C140" t="str">
            <v>22 dic 1999</v>
          </cell>
          <cell r="D140">
            <v>66028.69</v>
          </cell>
          <cell r="E140">
            <v>64893.82</v>
          </cell>
          <cell r="F140">
            <v>69577.73</v>
          </cell>
          <cell r="G140">
            <v>4683.91</v>
          </cell>
          <cell r="H140">
            <v>0</v>
          </cell>
          <cell r="I140">
            <v>357.66</v>
          </cell>
          <cell r="J140">
            <v>357.66</v>
          </cell>
          <cell r="K140">
            <v>6.5</v>
          </cell>
          <cell r="L140" t="str">
            <v>30F360</v>
          </cell>
          <cell r="M140" t="str">
            <v>NPV</v>
          </cell>
        </row>
        <row r="141">
          <cell r="A141" t="str">
            <v>36203S4F1</v>
          </cell>
          <cell r="B141">
            <v>39630</v>
          </cell>
          <cell r="C141" t="str">
            <v>22 dic 1999</v>
          </cell>
          <cell r="D141">
            <v>90082.27</v>
          </cell>
          <cell r="E141">
            <v>88533.97</v>
          </cell>
          <cell r="F141">
            <v>94924.19</v>
          </cell>
          <cell r="G141">
            <v>6390.22</v>
          </cell>
          <cell r="H141">
            <v>0</v>
          </cell>
          <cell r="I141">
            <v>487.95</v>
          </cell>
          <cell r="J141">
            <v>487.95</v>
          </cell>
          <cell r="K141">
            <v>6.5</v>
          </cell>
          <cell r="L141" t="str">
            <v>30F360</v>
          </cell>
          <cell r="M141" t="str">
            <v>NPV</v>
          </cell>
        </row>
        <row r="142">
          <cell r="A142" t="str">
            <v>36203SFS1</v>
          </cell>
          <cell r="B142">
            <v>39600</v>
          </cell>
          <cell r="C142">
            <v>36573</v>
          </cell>
          <cell r="D142">
            <v>172825.9</v>
          </cell>
          <cell r="E142">
            <v>170611.57</v>
          </cell>
          <cell r="F142">
            <v>185139.75</v>
          </cell>
          <cell r="G142">
            <v>14528.18</v>
          </cell>
          <cell r="H142">
            <v>0</v>
          </cell>
          <cell r="I142">
            <v>1008.15</v>
          </cell>
          <cell r="J142">
            <v>1008.15</v>
          </cell>
          <cell r="K142">
            <v>7</v>
          </cell>
          <cell r="L142" t="str">
            <v>30F360</v>
          </cell>
          <cell r="M142" t="str">
            <v>NPV</v>
          </cell>
        </row>
        <row r="143">
          <cell r="A143" t="str">
            <v>36203SKH9</v>
          </cell>
          <cell r="B143">
            <v>39692</v>
          </cell>
          <cell r="C143" t="str">
            <v>22 dic 1999</v>
          </cell>
          <cell r="D143">
            <v>59762.2</v>
          </cell>
          <cell r="E143">
            <v>58735.03</v>
          </cell>
          <cell r="F143">
            <v>62974.42</v>
          </cell>
          <cell r="G143">
            <v>4239.3900000000003</v>
          </cell>
          <cell r="H143">
            <v>0</v>
          </cell>
          <cell r="I143">
            <v>323.70999999999998</v>
          </cell>
          <cell r="J143">
            <v>323.70999999999998</v>
          </cell>
          <cell r="K143">
            <v>6.5</v>
          </cell>
          <cell r="L143" t="str">
            <v>30F360</v>
          </cell>
          <cell r="M143" t="str">
            <v>NPV</v>
          </cell>
        </row>
        <row r="144">
          <cell r="A144" t="str">
            <v>36203SMK0</v>
          </cell>
          <cell r="B144" t="str">
            <v>01 abr 2008</v>
          </cell>
          <cell r="C144">
            <v>36573</v>
          </cell>
          <cell r="D144">
            <v>201176.56</v>
          </cell>
          <cell r="E144">
            <v>198599</v>
          </cell>
          <cell r="F144">
            <v>215510.39</v>
          </cell>
          <cell r="G144">
            <v>16911.39</v>
          </cell>
          <cell r="H144">
            <v>0</v>
          </cell>
          <cell r="I144">
            <v>1173.53</v>
          </cell>
          <cell r="J144">
            <v>1173.53</v>
          </cell>
          <cell r="K144">
            <v>7</v>
          </cell>
          <cell r="L144" t="str">
            <v>30F360</v>
          </cell>
          <cell r="M144" t="str">
            <v>NPV</v>
          </cell>
        </row>
        <row r="145">
          <cell r="A145" t="str">
            <v>36203ST72</v>
          </cell>
          <cell r="B145">
            <v>45231</v>
          </cell>
          <cell r="C145" t="str">
            <v>20 dic 2001</v>
          </cell>
          <cell r="D145">
            <v>375109.46</v>
          </cell>
          <cell r="E145">
            <v>385190.53</v>
          </cell>
          <cell r="F145">
            <v>393161.6</v>
          </cell>
          <cell r="G145">
            <v>7971.07</v>
          </cell>
          <cell r="H145">
            <v>0</v>
          </cell>
          <cell r="I145">
            <v>2188.14</v>
          </cell>
          <cell r="J145">
            <v>2188.14</v>
          </cell>
          <cell r="K145">
            <v>7</v>
          </cell>
          <cell r="L145" t="str">
            <v>BOND</v>
          </cell>
          <cell r="M145" t="str">
            <v>NPV</v>
          </cell>
        </row>
        <row r="146">
          <cell r="A146" t="str">
            <v>36203SXU6</v>
          </cell>
          <cell r="B146">
            <v>39569</v>
          </cell>
          <cell r="C146">
            <v>36573</v>
          </cell>
          <cell r="D146">
            <v>142903.89000000001</v>
          </cell>
          <cell r="E146">
            <v>141072.94</v>
          </cell>
          <cell r="F146">
            <v>153085.79</v>
          </cell>
          <cell r="G146">
            <v>12012.85</v>
          </cell>
          <cell r="H146">
            <v>0</v>
          </cell>
          <cell r="I146">
            <v>833.61</v>
          </cell>
          <cell r="J146">
            <v>833.61</v>
          </cell>
          <cell r="K146">
            <v>7</v>
          </cell>
          <cell r="L146" t="str">
            <v>30F360</v>
          </cell>
          <cell r="M146" t="str">
            <v>NPV</v>
          </cell>
        </row>
        <row r="147">
          <cell r="A147" t="str">
            <v>36203T2T1</v>
          </cell>
          <cell r="B147">
            <v>39600</v>
          </cell>
          <cell r="C147">
            <v>36573</v>
          </cell>
          <cell r="D147">
            <v>678940.44</v>
          </cell>
          <cell r="E147">
            <v>670241.53</v>
          </cell>
          <cell r="F147">
            <v>727314.95</v>
          </cell>
          <cell r="G147">
            <v>57073.42</v>
          </cell>
          <cell r="H147">
            <v>0</v>
          </cell>
          <cell r="I147">
            <v>3960.49</v>
          </cell>
          <cell r="J147">
            <v>3960.49</v>
          </cell>
          <cell r="K147">
            <v>7</v>
          </cell>
          <cell r="L147" t="str">
            <v>30F360</v>
          </cell>
          <cell r="M147" t="str">
            <v>NPV</v>
          </cell>
        </row>
        <row r="148">
          <cell r="A148" t="str">
            <v>36203TAS4</v>
          </cell>
          <cell r="B148" t="str">
            <v>01 ene 2024</v>
          </cell>
          <cell r="C148" t="str">
            <v>20 dic 2001</v>
          </cell>
          <cell r="D148">
            <v>292594.49</v>
          </cell>
          <cell r="E148">
            <v>300457.96000000002</v>
          </cell>
          <cell r="F148">
            <v>306675.59999999998</v>
          </cell>
          <cell r="G148">
            <v>6217.64</v>
          </cell>
          <cell r="H148">
            <v>0</v>
          </cell>
          <cell r="I148">
            <v>1706.8</v>
          </cell>
          <cell r="J148">
            <v>1706.8</v>
          </cell>
          <cell r="K148">
            <v>7</v>
          </cell>
          <cell r="L148" t="str">
            <v>BOND</v>
          </cell>
          <cell r="M148" t="str">
            <v>NPV</v>
          </cell>
        </row>
        <row r="149">
          <cell r="A149" t="str">
            <v>36203UTD4</v>
          </cell>
          <cell r="B149">
            <v>39569</v>
          </cell>
          <cell r="C149">
            <v>36573</v>
          </cell>
          <cell r="D149">
            <v>92038.85</v>
          </cell>
          <cell r="E149">
            <v>90859.59</v>
          </cell>
          <cell r="F149">
            <v>98596.62</v>
          </cell>
          <cell r="G149">
            <v>7737.03</v>
          </cell>
          <cell r="H149">
            <v>0</v>
          </cell>
          <cell r="I149">
            <v>536.89</v>
          </cell>
          <cell r="J149">
            <v>536.89</v>
          </cell>
          <cell r="K149">
            <v>7</v>
          </cell>
          <cell r="L149" t="str">
            <v>30F360</v>
          </cell>
          <cell r="M149" t="str">
            <v>NPV</v>
          </cell>
        </row>
        <row r="150">
          <cell r="A150" t="str">
            <v>36203UUX8</v>
          </cell>
          <cell r="B150">
            <v>39630</v>
          </cell>
          <cell r="C150" t="str">
            <v>16 ago 2001</v>
          </cell>
          <cell r="D150">
            <v>85012.81</v>
          </cell>
          <cell r="E150">
            <v>87191.26</v>
          </cell>
          <cell r="F150">
            <v>89582.25</v>
          </cell>
          <cell r="G150">
            <v>2390.9899999999998</v>
          </cell>
          <cell r="H150">
            <v>0</v>
          </cell>
          <cell r="I150">
            <v>460.49</v>
          </cell>
          <cell r="J150">
            <v>460.49</v>
          </cell>
          <cell r="K150">
            <v>6.5</v>
          </cell>
          <cell r="L150" t="str">
            <v>BOND</v>
          </cell>
          <cell r="M150" t="str">
            <v>NPV</v>
          </cell>
        </row>
        <row r="151">
          <cell r="A151" t="str">
            <v>36203UWC2</v>
          </cell>
          <cell r="B151">
            <v>39692</v>
          </cell>
          <cell r="C151" t="str">
            <v>22 dic 1999</v>
          </cell>
          <cell r="D151">
            <v>54561.04</v>
          </cell>
          <cell r="E151">
            <v>53623.26</v>
          </cell>
          <cell r="F151">
            <v>57493.7</v>
          </cell>
          <cell r="G151">
            <v>3870.44</v>
          </cell>
          <cell r="H151">
            <v>0</v>
          </cell>
          <cell r="I151">
            <v>295.54000000000002</v>
          </cell>
          <cell r="J151">
            <v>295.54000000000002</v>
          </cell>
          <cell r="K151">
            <v>6.5</v>
          </cell>
          <cell r="L151" t="str">
            <v>30F360</v>
          </cell>
          <cell r="M151" t="str">
            <v>NPV</v>
          </cell>
        </row>
        <row r="152">
          <cell r="A152" t="str">
            <v>36203UWD0</v>
          </cell>
          <cell r="B152">
            <v>39692</v>
          </cell>
          <cell r="C152" t="str">
            <v>16 ago 2001</v>
          </cell>
          <cell r="D152">
            <v>82742.45</v>
          </cell>
          <cell r="E152">
            <v>84862.74</v>
          </cell>
          <cell r="F152">
            <v>87189.86</v>
          </cell>
          <cell r="G152">
            <v>2327.12</v>
          </cell>
          <cell r="H152">
            <v>0</v>
          </cell>
          <cell r="I152">
            <v>448.19</v>
          </cell>
          <cell r="J152">
            <v>448.19</v>
          </cell>
          <cell r="K152">
            <v>6.5</v>
          </cell>
          <cell r="L152" t="str">
            <v>BOND</v>
          </cell>
          <cell r="M152" t="str">
            <v>NPV</v>
          </cell>
        </row>
        <row r="153">
          <cell r="A153" t="str">
            <v>36203UWL2</v>
          </cell>
          <cell r="B153">
            <v>39600</v>
          </cell>
          <cell r="C153">
            <v>36573</v>
          </cell>
          <cell r="D153">
            <v>277375.88</v>
          </cell>
          <cell r="E153">
            <v>273822</v>
          </cell>
          <cell r="F153">
            <v>297138.90999999997</v>
          </cell>
          <cell r="G153">
            <v>23316.91</v>
          </cell>
          <cell r="H153">
            <v>0</v>
          </cell>
          <cell r="I153">
            <v>1618.03</v>
          </cell>
          <cell r="J153">
            <v>1618.03</v>
          </cell>
          <cell r="K153">
            <v>7</v>
          </cell>
          <cell r="L153" t="str">
            <v>30F360</v>
          </cell>
          <cell r="M153" t="str">
            <v>NPV</v>
          </cell>
        </row>
        <row r="154">
          <cell r="A154" t="str">
            <v>36203UYA4</v>
          </cell>
          <cell r="B154">
            <v>39722</v>
          </cell>
          <cell r="C154" t="str">
            <v>22 dic 1999</v>
          </cell>
          <cell r="D154">
            <v>273766.02</v>
          </cell>
          <cell r="E154">
            <v>269060.65999999997</v>
          </cell>
          <cell r="F154">
            <v>288480.94</v>
          </cell>
          <cell r="G154">
            <v>19420.28</v>
          </cell>
          <cell r="H154">
            <v>0</v>
          </cell>
          <cell r="I154">
            <v>1482.9</v>
          </cell>
          <cell r="J154">
            <v>1482.9</v>
          </cell>
          <cell r="K154">
            <v>6.5</v>
          </cell>
          <cell r="L154" t="str">
            <v>30F360</v>
          </cell>
          <cell r="M154" t="str">
            <v>NPV</v>
          </cell>
        </row>
        <row r="155">
          <cell r="A155" t="str">
            <v>36203V2F6</v>
          </cell>
          <cell r="B155">
            <v>39600</v>
          </cell>
          <cell r="C155">
            <v>36573</v>
          </cell>
          <cell r="D155">
            <v>247295.81</v>
          </cell>
          <cell r="E155">
            <v>244127.32</v>
          </cell>
          <cell r="F155">
            <v>264915.64</v>
          </cell>
          <cell r="G155">
            <v>20788.32</v>
          </cell>
          <cell r="H155">
            <v>0</v>
          </cell>
          <cell r="I155">
            <v>1442.56</v>
          </cell>
          <cell r="J155">
            <v>1442.56</v>
          </cell>
          <cell r="K155">
            <v>7</v>
          </cell>
          <cell r="L155" t="str">
            <v>30F360</v>
          </cell>
          <cell r="M155" t="str">
            <v>NPV</v>
          </cell>
        </row>
        <row r="156">
          <cell r="A156" t="str">
            <v>36203VD49</v>
          </cell>
          <cell r="B156">
            <v>39845</v>
          </cell>
          <cell r="C156">
            <v>36573</v>
          </cell>
          <cell r="D156">
            <v>103383.05</v>
          </cell>
          <cell r="E156">
            <v>98084.69</v>
          </cell>
          <cell r="F156">
            <v>107954.65</v>
          </cell>
          <cell r="G156">
            <v>9869.9599999999991</v>
          </cell>
          <cell r="H156">
            <v>0</v>
          </cell>
          <cell r="I156">
            <v>516.91999999999996</v>
          </cell>
          <cell r="J156">
            <v>516.91999999999996</v>
          </cell>
          <cell r="K156">
            <v>6</v>
          </cell>
          <cell r="L156" t="str">
            <v>30F360</v>
          </cell>
          <cell r="M156" t="str">
            <v>NPV</v>
          </cell>
        </row>
        <row r="157">
          <cell r="A157" t="str">
            <v>36203VDU1</v>
          </cell>
          <cell r="B157" t="str">
            <v>01 ene 2009</v>
          </cell>
          <cell r="C157">
            <v>36573</v>
          </cell>
          <cell r="D157">
            <v>123258.01</v>
          </cell>
          <cell r="E157">
            <v>116941.04</v>
          </cell>
          <cell r="F157">
            <v>128920.17</v>
          </cell>
          <cell r="G157">
            <v>11979.13</v>
          </cell>
          <cell r="H157">
            <v>0</v>
          </cell>
          <cell r="I157">
            <v>616.29</v>
          </cell>
          <cell r="J157">
            <v>616.29</v>
          </cell>
          <cell r="K157">
            <v>6</v>
          </cell>
          <cell r="L157" t="str">
            <v>30F360</v>
          </cell>
          <cell r="M157" t="str">
            <v>NPV</v>
          </cell>
        </row>
        <row r="158">
          <cell r="A158" t="str">
            <v>36203VXA3</v>
          </cell>
          <cell r="B158">
            <v>45323</v>
          </cell>
          <cell r="C158" t="str">
            <v>20 dic 2001</v>
          </cell>
          <cell r="D158">
            <v>95544.85</v>
          </cell>
          <cell r="E158">
            <v>98112.63</v>
          </cell>
          <cell r="F158">
            <v>100142.95</v>
          </cell>
          <cell r="G158">
            <v>2030.32</v>
          </cell>
          <cell r="H158">
            <v>0</v>
          </cell>
          <cell r="I158">
            <v>557.35</v>
          </cell>
          <cell r="J158">
            <v>557.35</v>
          </cell>
          <cell r="K158">
            <v>7</v>
          </cell>
          <cell r="L158" t="str">
            <v>BOND</v>
          </cell>
          <cell r="M158" t="str">
            <v>NPV</v>
          </cell>
        </row>
        <row r="159">
          <cell r="A159" t="str">
            <v>36203W4P0</v>
          </cell>
          <cell r="B159">
            <v>39692</v>
          </cell>
          <cell r="C159" t="str">
            <v>16 ago 2001</v>
          </cell>
          <cell r="D159">
            <v>57413.85</v>
          </cell>
          <cell r="E159">
            <v>58885.08</v>
          </cell>
          <cell r="F159">
            <v>60499.839999999997</v>
          </cell>
          <cell r="G159">
            <v>1614.76</v>
          </cell>
          <cell r="H159">
            <v>0</v>
          </cell>
          <cell r="I159">
            <v>310.99</v>
          </cell>
          <cell r="J159">
            <v>310.99</v>
          </cell>
          <cell r="K159">
            <v>6.5</v>
          </cell>
          <cell r="L159" t="str">
            <v>BOND</v>
          </cell>
          <cell r="M159" t="str">
            <v>NPV</v>
          </cell>
        </row>
        <row r="160">
          <cell r="A160" t="str">
            <v>36203X7B6</v>
          </cell>
          <cell r="B160">
            <v>39873</v>
          </cell>
          <cell r="C160">
            <v>36573</v>
          </cell>
          <cell r="D160">
            <v>467452.99</v>
          </cell>
          <cell r="E160">
            <v>443496.03</v>
          </cell>
          <cell r="F160">
            <v>488123.76</v>
          </cell>
          <cell r="G160">
            <v>44627.73</v>
          </cell>
          <cell r="H160">
            <v>0</v>
          </cell>
          <cell r="I160">
            <v>2337.27</v>
          </cell>
          <cell r="J160">
            <v>2337.27</v>
          </cell>
          <cell r="K160">
            <v>6</v>
          </cell>
          <cell r="L160" t="str">
            <v>30F360</v>
          </cell>
          <cell r="M160" t="str">
            <v>NPV</v>
          </cell>
        </row>
        <row r="161">
          <cell r="A161" t="str">
            <v>36203YE59</v>
          </cell>
          <cell r="B161">
            <v>39600</v>
          </cell>
          <cell r="C161">
            <v>36573</v>
          </cell>
          <cell r="D161">
            <v>323596</v>
          </cell>
          <cell r="E161">
            <v>319449.93</v>
          </cell>
          <cell r="F161">
            <v>346652.22</v>
          </cell>
          <cell r="G161">
            <v>27202.29</v>
          </cell>
          <cell r="H161">
            <v>0</v>
          </cell>
          <cell r="I161">
            <v>1887.64</v>
          </cell>
          <cell r="J161">
            <v>1887.64</v>
          </cell>
          <cell r="K161">
            <v>7</v>
          </cell>
          <cell r="L161" t="str">
            <v>30F360</v>
          </cell>
          <cell r="M161" t="str">
            <v>NPV</v>
          </cell>
        </row>
        <row r="162">
          <cell r="A162" t="str">
            <v>36203YTQ7</v>
          </cell>
          <cell r="B162">
            <v>39630</v>
          </cell>
          <cell r="C162">
            <v>36573</v>
          </cell>
          <cell r="D162">
            <v>105174.5</v>
          </cell>
          <cell r="E162">
            <v>103826.95</v>
          </cell>
          <cell r="F162">
            <v>112668.18</v>
          </cell>
          <cell r="G162">
            <v>8841.23</v>
          </cell>
          <cell r="H162">
            <v>0</v>
          </cell>
          <cell r="I162">
            <v>613.52</v>
          </cell>
          <cell r="J162">
            <v>613.52</v>
          </cell>
          <cell r="K162">
            <v>7</v>
          </cell>
          <cell r="L162" t="str">
            <v>30F360</v>
          </cell>
          <cell r="M162" t="str">
            <v>NPV</v>
          </cell>
        </row>
        <row r="163">
          <cell r="A163" t="str">
            <v>36204A4Q5</v>
          </cell>
          <cell r="B163" t="str">
            <v>01 ago 2008</v>
          </cell>
          <cell r="C163" t="str">
            <v>22 dic 1999</v>
          </cell>
          <cell r="D163">
            <v>49972.62</v>
          </cell>
          <cell r="E163">
            <v>49113.72</v>
          </cell>
          <cell r="F163">
            <v>52658.65</v>
          </cell>
          <cell r="G163">
            <v>3544.93</v>
          </cell>
          <cell r="H163">
            <v>0</v>
          </cell>
          <cell r="I163">
            <v>270.69</v>
          </cell>
          <cell r="J163">
            <v>270.69</v>
          </cell>
          <cell r="K163">
            <v>6.5</v>
          </cell>
          <cell r="L163" t="str">
            <v>30F360</v>
          </cell>
          <cell r="M163" t="str">
            <v>NPV</v>
          </cell>
        </row>
        <row r="164">
          <cell r="A164" t="str">
            <v>36204AEY7</v>
          </cell>
          <cell r="B164" t="str">
            <v>01 ago 2008</v>
          </cell>
          <cell r="C164" t="str">
            <v>22 dic 1999</v>
          </cell>
          <cell r="D164">
            <v>224863.66</v>
          </cell>
          <cell r="E164">
            <v>220998.82</v>
          </cell>
          <cell r="F164">
            <v>236950.08</v>
          </cell>
          <cell r="G164">
            <v>15951.26</v>
          </cell>
          <cell r="H164">
            <v>0</v>
          </cell>
          <cell r="I164">
            <v>1218.01</v>
          </cell>
          <cell r="J164">
            <v>1218.01</v>
          </cell>
          <cell r="K164">
            <v>6.5</v>
          </cell>
          <cell r="L164" t="str">
            <v>30F360</v>
          </cell>
          <cell r="M164" t="str">
            <v>NPV</v>
          </cell>
        </row>
        <row r="165">
          <cell r="A165" t="str">
            <v>36204AX26</v>
          </cell>
          <cell r="B165">
            <v>39753</v>
          </cell>
          <cell r="C165" t="str">
            <v>22 dic 1999</v>
          </cell>
          <cell r="D165">
            <v>122027.44</v>
          </cell>
          <cell r="E165">
            <v>119930.08</v>
          </cell>
          <cell r="F165">
            <v>128586.41</v>
          </cell>
          <cell r="G165">
            <v>8656.33</v>
          </cell>
          <cell r="H165">
            <v>0</v>
          </cell>
          <cell r="I165">
            <v>660.98</v>
          </cell>
          <cell r="J165">
            <v>660.98</v>
          </cell>
          <cell r="K165">
            <v>6.5</v>
          </cell>
          <cell r="L165" t="str">
            <v>30F360</v>
          </cell>
          <cell r="M165" t="str">
            <v>NPV</v>
          </cell>
        </row>
        <row r="166">
          <cell r="A166" t="str">
            <v>36204AZQ1</v>
          </cell>
          <cell r="B166" t="str">
            <v>01 ago 2023</v>
          </cell>
          <cell r="C166" t="str">
            <v>20 dic 2001</v>
          </cell>
          <cell r="D166">
            <v>356808.55</v>
          </cell>
          <cell r="E166">
            <v>366397.77</v>
          </cell>
          <cell r="F166">
            <v>373979.96</v>
          </cell>
          <cell r="G166">
            <v>7582.19</v>
          </cell>
          <cell r="H166">
            <v>0</v>
          </cell>
          <cell r="I166">
            <v>2081.38</v>
          </cell>
          <cell r="J166">
            <v>2081.38</v>
          </cell>
          <cell r="K166">
            <v>7</v>
          </cell>
          <cell r="L166" t="str">
            <v>BOND</v>
          </cell>
          <cell r="M166" t="str">
            <v>NPV</v>
          </cell>
        </row>
        <row r="167">
          <cell r="A167" t="str">
            <v>36204BMX8</v>
          </cell>
          <cell r="B167">
            <v>39873</v>
          </cell>
          <cell r="C167" t="str">
            <v>22 dic 1999</v>
          </cell>
          <cell r="D167">
            <v>125343.28</v>
          </cell>
          <cell r="E167">
            <v>123188.94</v>
          </cell>
          <cell r="F167">
            <v>132001.51999999999</v>
          </cell>
          <cell r="G167">
            <v>8812.58</v>
          </cell>
          <cell r="H167">
            <v>0</v>
          </cell>
          <cell r="I167">
            <v>678.94</v>
          </cell>
          <cell r="J167">
            <v>678.94</v>
          </cell>
          <cell r="K167">
            <v>6.5</v>
          </cell>
          <cell r="L167" t="str">
            <v>30F360</v>
          </cell>
          <cell r="M167" t="str">
            <v>NPV</v>
          </cell>
        </row>
        <row r="168">
          <cell r="A168" t="str">
            <v>36204CJJ1</v>
          </cell>
          <cell r="B168">
            <v>39692</v>
          </cell>
          <cell r="C168" t="str">
            <v>22 dic 1999</v>
          </cell>
          <cell r="D168">
            <v>123190.88</v>
          </cell>
          <cell r="E168">
            <v>121073.53</v>
          </cell>
          <cell r="F168">
            <v>129812.39</v>
          </cell>
          <cell r="G168">
            <v>8738.86</v>
          </cell>
          <cell r="H168">
            <v>0</v>
          </cell>
          <cell r="I168">
            <v>667.28</v>
          </cell>
          <cell r="J168">
            <v>667.28</v>
          </cell>
          <cell r="K168">
            <v>6.5</v>
          </cell>
          <cell r="L168" t="str">
            <v>30F360</v>
          </cell>
          <cell r="M168" t="str">
            <v>NPV</v>
          </cell>
        </row>
        <row r="169">
          <cell r="A169" t="str">
            <v>36204CZL8</v>
          </cell>
          <cell r="B169">
            <v>39873</v>
          </cell>
          <cell r="C169" t="str">
            <v>22 dic 1999</v>
          </cell>
          <cell r="D169">
            <v>69040.399999999994</v>
          </cell>
          <cell r="E169">
            <v>67853.75</v>
          </cell>
          <cell r="F169">
            <v>72707.83</v>
          </cell>
          <cell r="G169">
            <v>4854.08</v>
          </cell>
          <cell r="H169">
            <v>0</v>
          </cell>
          <cell r="I169">
            <v>373.97</v>
          </cell>
          <cell r="J169">
            <v>373.97</v>
          </cell>
          <cell r="K169">
            <v>6.5</v>
          </cell>
          <cell r="L169" t="str">
            <v>30F360</v>
          </cell>
          <cell r="M169" t="str">
            <v>NPV</v>
          </cell>
        </row>
        <row r="170">
          <cell r="A170" t="str">
            <v>36204D5A3</v>
          </cell>
          <cell r="B170">
            <v>39722</v>
          </cell>
          <cell r="C170" t="str">
            <v>16 ago 2001</v>
          </cell>
          <cell r="D170">
            <v>17937.580000000002</v>
          </cell>
          <cell r="E170">
            <v>18397.22</v>
          </cell>
          <cell r="F170">
            <v>18901.72</v>
          </cell>
          <cell r="G170">
            <v>504.5</v>
          </cell>
          <cell r="H170">
            <v>0</v>
          </cell>
          <cell r="I170">
            <v>97.16</v>
          </cell>
          <cell r="J170">
            <v>97.16</v>
          </cell>
          <cell r="K170">
            <v>6.5</v>
          </cell>
          <cell r="L170" t="str">
            <v>BOND</v>
          </cell>
          <cell r="M170" t="str">
            <v>NPV</v>
          </cell>
        </row>
        <row r="171">
          <cell r="A171" t="str">
            <v>36204ENW3</v>
          </cell>
          <cell r="B171">
            <v>45170</v>
          </cell>
          <cell r="C171" t="str">
            <v>20 dic 2001</v>
          </cell>
          <cell r="D171">
            <v>302016.43</v>
          </cell>
          <cell r="E171">
            <v>310133.12</v>
          </cell>
          <cell r="F171">
            <v>316550.96999999997</v>
          </cell>
          <cell r="G171">
            <v>6417.85</v>
          </cell>
          <cell r="H171">
            <v>0</v>
          </cell>
          <cell r="I171">
            <v>1761.76</v>
          </cell>
          <cell r="J171">
            <v>1761.76</v>
          </cell>
          <cell r="K171">
            <v>7</v>
          </cell>
          <cell r="L171" t="str">
            <v>BOND</v>
          </cell>
          <cell r="M171" t="str">
            <v>NPV</v>
          </cell>
        </row>
        <row r="172">
          <cell r="A172" t="str">
            <v>36204GJU7</v>
          </cell>
          <cell r="B172" t="str">
            <v>01 dic 2008</v>
          </cell>
          <cell r="C172" t="str">
            <v>22 dic 1999</v>
          </cell>
          <cell r="D172">
            <v>54113</v>
          </cell>
          <cell r="E172">
            <v>53182.94</v>
          </cell>
          <cell r="F172">
            <v>57021.57</v>
          </cell>
          <cell r="G172">
            <v>3838.63</v>
          </cell>
          <cell r="H172">
            <v>0</v>
          </cell>
          <cell r="I172">
            <v>293.11</v>
          </cell>
          <cell r="J172">
            <v>293.11</v>
          </cell>
          <cell r="K172">
            <v>6.5</v>
          </cell>
          <cell r="L172" t="str">
            <v>30F360</v>
          </cell>
          <cell r="M172" t="str">
            <v>NPV</v>
          </cell>
        </row>
        <row r="173">
          <cell r="A173" t="str">
            <v>36204GWJ7</v>
          </cell>
          <cell r="B173">
            <v>39692</v>
          </cell>
          <cell r="C173" t="str">
            <v>16 ago 2001</v>
          </cell>
          <cell r="D173">
            <v>79455.86</v>
          </cell>
          <cell r="E173">
            <v>81491.92</v>
          </cell>
          <cell r="F173">
            <v>83726.61</v>
          </cell>
          <cell r="G173">
            <v>2234.69</v>
          </cell>
          <cell r="H173">
            <v>0</v>
          </cell>
          <cell r="I173">
            <v>430.39</v>
          </cell>
          <cell r="J173">
            <v>430.39</v>
          </cell>
          <cell r="K173">
            <v>6.5</v>
          </cell>
          <cell r="L173" t="str">
            <v>BOND</v>
          </cell>
          <cell r="M173" t="str">
            <v>NPV</v>
          </cell>
        </row>
        <row r="174">
          <cell r="A174" t="str">
            <v>36204GY89</v>
          </cell>
          <cell r="B174" t="str">
            <v>01 dic 2008</v>
          </cell>
          <cell r="C174" t="str">
            <v>22 dic 1999</v>
          </cell>
          <cell r="D174">
            <v>52433.56</v>
          </cell>
          <cell r="E174">
            <v>51532.34</v>
          </cell>
          <cell r="F174">
            <v>55251.86</v>
          </cell>
          <cell r="G174">
            <v>3719.52</v>
          </cell>
          <cell r="H174">
            <v>0</v>
          </cell>
          <cell r="I174">
            <v>284.02</v>
          </cell>
          <cell r="J174">
            <v>284.02</v>
          </cell>
          <cell r="K174">
            <v>6.5</v>
          </cell>
          <cell r="L174" t="str">
            <v>30F360</v>
          </cell>
          <cell r="M174" t="str">
            <v>NPV</v>
          </cell>
        </row>
        <row r="175">
          <cell r="A175" t="str">
            <v>36204H7C8</v>
          </cell>
          <cell r="B175">
            <v>39753</v>
          </cell>
          <cell r="C175" t="str">
            <v>22 dic 1999</v>
          </cell>
          <cell r="D175">
            <v>46852.49</v>
          </cell>
          <cell r="E175">
            <v>46047.21</v>
          </cell>
          <cell r="F175">
            <v>49370.81</v>
          </cell>
          <cell r="G175">
            <v>3323.6</v>
          </cell>
          <cell r="H175">
            <v>0</v>
          </cell>
          <cell r="I175">
            <v>253.78</v>
          </cell>
          <cell r="J175">
            <v>253.78</v>
          </cell>
          <cell r="K175">
            <v>6.5</v>
          </cell>
          <cell r="L175" t="str">
            <v>30F360</v>
          </cell>
          <cell r="M175" t="str">
            <v>NPV</v>
          </cell>
        </row>
        <row r="176">
          <cell r="A176" t="str">
            <v>36204J6M3</v>
          </cell>
          <cell r="B176">
            <v>39934</v>
          </cell>
          <cell r="C176" t="str">
            <v>22 dic 1999</v>
          </cell>
          <cell r="D176">
            <v>175118.6</v>
          </cell>
          <cell r="E176">
            <v>172108.75</v>
          </cell>
          <cell r="F176">
            <v>184420.9</v>
          </cell>
          <cell r="G176">
            <v>12312.15</v>
          </cell>
          <cell r="H176">
            <v>0</v>
          </cell>
          <cell r="I176">
            <v>948.56</v>
          </cell>
          <cell r="J176">
            <v>948.56</v>
          </cell>
          <cell r="K176">
            <v>6.5</v>
          </cell>
          <cell r="L176" t="str">
            <v>30F360</v>
          </cell>
          <cell r="M176" t="str">
            <v>NPV</v>
          </cell>
        </row>
        <row r="177">
          <cell r="A177" t="str">
            <v>36204JDF0</v>
          </cell>
          <cell r="B177" t="str">
            <v>01 ene 2009</v>
          </cell>
          <cell r="C177" t="str">
            <v>22 dic 1999</v>
          </cell>
          <cell r="D177">
            <v>70357.490000000005</v>
          </cell>
          <cell r="E177">
            <v>69148.210000000006</v>
          </cell>
          <cell r="F177">
            <v>74139.210000000006</v>
          </cell>
          <cell r="G177">
            <v>4991</v>
          </cell>
          <cell r="H177">
            <v>0</v>
          </cell>
          <cell r="I177">
            <v>381.1</v>
          </cell>
          <cell r="J177">
            <v>381.1</v>
          </cell>
          <cell r="K177">
            <v>6.5</v>
          </cell>
          <cell r="L177" t="str">
            <v>30F360</v>
          </cell>
          <cell r="M177" t="str">
            <v>NPV</v>
          </cell>
        </row>
        <row r="178">
          <cell r="A178" t="str">
            <v>36204JEY8</v>
          </cell>
          <cell r="B178">
            <v>39692</v>
          </cell>
          <cell r="C178" t="str">
            <v>16 ago 2001</v>
          </cell>
          <cell r="D178">
            <v>86686.6</v>
          </cell>
          <cell r="E178">
            <v>88907.94</v>
          </cell>
          <cell r="F178">
            <v>91346</v>
          </cell>
          <cell r="G178">
            <v>2438.06</v>
          </cell>
          <cell r="H178">
            <v>0</v>
          </cell>
          <cell r="I178">
            <v>469.55</v>
          </cell>
          <cell r="J178">
            <v>469.55</v>
          </cell>
          <cell r="K178">
            <v>6.5</v>
          </cell>
          <cell r="L178" t="str">
            <v>BOND</v>
          </cell>
          <cell r="M178" t="str">
            <v>NPV</v>
          </cell>
        </row>
        <row r="179">
          <cell r="A179" t="str">
            <v>36204JV45</v>
          </cell>
          <cell r="B179" t="str">
            <v>01 abr 2009</v>
          </cell>
          <cell r="C179" t="str">
            <v>22 dic 1999</v>
          </cell>
          <cell r="D179">
            <v>99193.1</v>
          </cell>
          <cell r="E179">
            <v>97488.22</v>
          </cell>
          <cell r="F179">
            <v>104462.24</v>
          </cell>
          <cell r="G179">
            <v>6974.02</v>
          </cell>
          <cell r="H179">
            <v>0</v>
          </cell>
          <cell r="I179">
            <v>537.29999999999995</v>
          </cell>
          <cell r="J179">
            <v>537.29999999999995</v>
          </cell>
          <cell r="K179">
            <v>6.5</v>
          </cell>
          <cell r="L179" t="str">
            <v>30F360</v>
          </cell>
          <cell r="M179" t="str">
            <v>NPV</v>
          </cell>
        </row>
        <row r="180">
          <cell r="A180" t="str">
            <v>36204NEP8</v>
          </cell>
          <cell r="B180">
            <v>39753</v>
          </cell>
          <cell r="C180" t="str">
            <v>22 dic 1999</v>
          </cell>
          <cell r="D180">
            <v>95279.33</v>
          </cell>
          <cell r="E180">
            <v>93641.71</v>
          </cell>
          <cell r="F180">
            <v>100400.59</v>
          </cell>
          <cell r="G180">
            <v>6758.88</v>
          </cell>
          <cell r="H180">
            <v>0</v>
          </cell>
          <cell r="I180">
            <v>516.1</v>
          </cell>
          <cell r="J180">
            <v>516.1</v>
          </cell>
          <cell r="K180">
            <v>6.5</v>
          </cell>
          <cell r="L180" t="str">
            <v>30F360</v>
          </cell>
          <cell r="M180" t="str">
            <v>NPV</v>
          </cell>
        </row>
        <row r="181">
          <cell r="A181" t="str">
            <v>36204NMA2</v>
          </cell>
          <cell r="B181" t="str">
            <v>01 dic 2008</v>
          </cell>
          <cell r="C181" t="str">
            <v>22 dic 1999</v>
          </cell>
          <cell r="D181">
            <v>84505.98</v>
          </cell>
          <cell r="E181">
            <v>83053.539999999994</v>
          </cell>
          <cell r="F181">
            <v>89048.18</v>
          </cell>
          <cell r="G181">
            <v>5994.64</v>
          </cell>
          <cell r="H181">
            <v>0</v>
          </cell>
          <cell r="I181">
            <v>457.74</v>
          </cell>
          <cell r="J181">
            <v>457.74</v>
          </cell>
          <cell r="K181">
            <v>6.5</v>
          </cell>
          <cell r="L181" t="str">
            <v>30F360</v>
          </cell>
          <cell r="M181" t="str">
            <v>NPV</v>
          </cell>
        </row>
        <row r="182">
          <cell r="A182" t="str">
            <v>36204NSR9</v>
          </cell>
          <cell r="B182" t="str">
            <v>01 abr 2009</v>
          </cell>
          <cell r="C182">
            <v>36573</v>
          </cell>
          <cell r="D182">
            <v>441884.26</v>
          </cell>
          <cell r="E182">
            <v>419237.68</v>
          </cell>
          <cell r="F182">
            <v>461424.38</v>
          </cell>
          <cell r="G182">
            <v>42186.7</v>
          </cell>
          <cell r="H182">
            <v>0</v>
          </cell>
          <cell r="I182">
            <v>2209.42</v>
          </cell>
          <cell r="J182">
            <v>2209.42</v>
          </cell>
          <cell r="K182">
            <v>6</v>
          </cell>
          <cell r="L182" t="str">
            <v>30F360</v>
          </cell>
          <cell r="M182" t="str">
            <v>NPV</v>
          </cell>
        </row>
        <row r="183">
          <cell r="A183" t="str">
            <v>36204NU62</v>
          </cell>
          <cell r="B183" t="str">
            <v>01 ene 2009</v>
          </cell>
          <cell r="C183">
            <v>36573</v>
          </cell>
          <cell r="D183">
            <v>19341.38</v>
          </cell>
          <cell r="E183">
            <v>18350.12</v>
          </cell>
          <cell r="F183">
            <v>20229.87</v>
          </cell>
          <cell r="G183">
            <v>1879.75</v>
          </cell>
          <cell r="H183">
            <v>0</v>
          </cell>
          <cell r="I183">
            <v>96.71</v>
          </cell>
          <cell r="J183">
            <v>96.71</v>
          </cell>
          <cell r="K183">
            <v>6</v>
          </cell>
          <cell r="L183" t="str">
            <v>30F360</v>
          </cell>
          <cell r="M183" t="str">
            <v>NPV</v>
          </cell>
        </row>
        <row r="184">
          <cell r="A184" t="str">
            <v>36204PHW5</v>
          </cell>
          <cell r="B184">
            <v>39753</v>
          </cell>
          <cell r="C184" t="str">
            <v>22 dic 1999</v>
          </cell>
          <cell r="D184">
            <v>97223.57</v>
          </cell>
          <cell r="E184">
            <v>95552.55</v>
          </cell>
          <cell r="F184">
            <v>102449.34</v>
          </cell>
          <cell r="G184">
            <v>6896.79</v>
          </cell>
          <cell r="H184">
            <v>0</v>
          </cell>
          <cell r="I184">
            <v>526.63</v>
          </cell>
          <cell r="J184">
            <v>526.63</v>
          </cell>
          <cell r="K184">
            <v>6.5</v>
          </cell>
          <cell r="L184" t="str">
            <v>30F360</v>
          </cell>
          <cell r="M184" t="str">
            <v>NPV</v>
          </cell>
        </row>
        <row r="185">
          <cell r="A185" t="str">
            <v>36204PQF2</v>
          </cell>
          <cell r="B185" t="str">
            <v>01 ene 2009</v>
          </cell>
          <cell r="C185" t="str">
            <v>16 ago 2001</v>
          </cell>
          <cell r="D185">
            <v>54088.02</v>
          </cell>
          <cell r="E185">
            <v>55474.01</v>
          </cell>
          <cell r="F185">
            <v>56995.25</v>
          </cell>
          <cell r="G185">
            <v>1521.24</v>
          </cell>
          <cell r="H185">
            <v>0</v>
          </cell>
          <cell r="I185">
            <v>292.98</v>
          </cell>
          <cell r="J185">
            <v>292.98</v>
          </cell>
          <cell r="K185">
            <v>6.5</v>
          </cell>
          <cell r="L185" t="str">
            <v>BOND</v>
          </cell>
          <cell r="M185" t="str">
            <v>NPV</v>
          </cell>
        </row>
        <row r="186">
          <cell r="A186" t="str">
            <v>36204R2A5</v>
          </cell>
          <cell r="B186">
            <v>39873</v>
          </cell>
          <cell r="C186" t="str">
            <v>22 dic 1999</v>
          </cell>
          <cell r="D186">
            <v>208285.72</v>
          </cell>
          <cell r="E186">
            <v>204705.79</v>
          </cell>
          <cell r="F186">
            <v>219349.86</v>
          </cell>
          <cell r="G186">
            <v>14644.07</v>
          </cell>
          <cell r="H186">
            <v>0</v>
          </cell>
          <cell r="I186">
            <v>1128.21</v>
          </cell>
          <cell r="J186">
            <v>1128.21</v>
          </cell>
          <cell r="K186">
            <v>6.5</v>
          </cell>
          <cell r="L186" t="str">
            <v>30F360</v>
          </cell>
          <cell r="M186" t="str">
            <v>NPV</v>
          </cell>
        </row>
        <row r="187">
          <cell r="A187" t="str">
            <v>36204RHX9</v>
          </cell>
          <cell r="B187" t="str">
            <v>01 dic 2011</v>
          </cell>
          <cell r="C187">
            <v>37028</v>
          </cell>
          <cell r="D187">
            <v>315517.12</v>
          </cell>
          <cell r="E187">
            <v>328137.82</v>
          </cell>
          <cell r="F187">
            <v>337193.15</v>
          </cell>
          <cell r="G187">
            <v>9055.33</v>
          </cell>
          <cell r="H187">
            <v>0</v>
          </cell>
          <cell r="I187">
            <v>2103.4499999999998</v>
          </cell>
          <cell r="J187">
            <v>2103.4499999999998</v>
          </cell>
          <cell r="K187">
            <v>8</v>
          </cell>
          <cell r="L187" t="str">
            <v>BOND</v>
          </cell>
          <cell r="M187" t="str">
            <v>NPV</v>
          </cell>
        </row>
        <row r="188">
          <cell r="A188" t="str">
            <v>36204S6U5</v>
          </cell>
          <cell r="B188" t="str">
            <v>01 ene 2024</v>
          </cell>
          <cell r="C188" t="str">
            <v>20 dic 2001</v>
          </cell>
          <cell r="D188">
            <v>19795.43</v>
          </cell>
          <cell r="E188">
            <v>20327.419999999998</v>
          </cell>
          <cell r="F188">
            <v>20748.09</v>
          </cell>
          <cell r="G188">
            <v>420.67</v>
          </cell>
          <cell r="H188">
            <v>0</v>
          </cell>
          <cell r="I188">
            <v>115.47</v>
          </cell>
          <cell r="J188">
            <v>115.47</v>
          </cell>
          <cell r="K188">
            <v>7</v>
          </cell>
          <cell r="L188" t="str">
            <v>BOND</v>
          </cell>
          <cell r="M188" t="str">
            <v>NPV</v>
          </cell>
        </row>
        <row r="189">
          <cell r="A189" t="str">
            <v>36204SCS3</v>
          </cell>
          <cell r="B189" t="str">
            <v>01 abr 2009</v>
          </cell>
          <cell r="C189">
            <v>36573</v>
          </cell>
          <cell r="D189">
            <v>75741.64</v>
          </cell>
          <cell r="E189">
            <v>71859.86</v>
          </cell>
          <cell r="F189">
            <v>79090.94</v>
          </cell>
          <cell r="G189">
            <v>7231.08</v>
          </cell>
          <cell r="H189">
            <v>0</v>
          </cell>
          <cell r="I189">
            <v>378.71</v>
          </cell>
          <cell r="J189">
            <v>378.71</v>
          </cell>
          <cell r="K189">
            <v>6</v>
          </cell>
          <cell r="L189" t="str">
            <v>30F360</v>
          </cell>
          <cell r="M189" t="str">
            <v>NPV</v>
          </cell>
        </row>
        <row r="190">
          <cell r="A190" t="str">
            <v>36204SUR5</v>
          </cell>
          <cell r="B190">
            <v>45352</v>
          </cell>
          <cell r="C190" t="str">
            <v>20 dic 2001</v>
          </cell>
          <cell r="D190">
            <v>87974.45</v>
          </cell>
          <cell r="E190">
            <v>90338.76</v>
          </cell>
          <cell r="F190">
            <v>92208.22</v>
          </cell>
          <cell r="G190">
            <v>1869.46</v>
          </cell>
          <cell r="H190">
            <v>0</v>
          </cell>
          <cell r="I190">
            <v>513.17999999999995</v>
          </cell>
          <cell r="J190">
            <v>513.17999999999995</v>
          </cell>
          <cell r="K190">
            <v>7</v>
          </cell>
          <cell r="L190" t="str">
            <v>BOND</v>
          </cell>
          <cell r="M190" t="str">
            <v>NPV</v>
          </cell>
        </row>
        <row r="191">
          <cell r="A191" t="str">
            <v>36204V6T1</v>
          </cell>
          <cell r="B191">
            <v>45323</v>
          </cell>
          <cell r="C191" t="str">
            <v>20 dic 2001</v>
          </cell>
          <cell r="D191">
            <v>9752.99</v>
          </cell>
          <cell r="E191">
            <v>10015.11</v>
          </cell>
          <cell r="F191">
            <v>10222.35</v>
          </cell>
          <cell r="G191">
            <v>207.24</v>
          </cell>
          <cell r="H191">
            <v>0</v>
          </cell>
          <cell r="I191">
            <v>56.89</v>
          </cell>
          <cell r="J191">
            <v>56.89</v>
          </cell>
          <cell r="K191">
            <v>7</v>
          </cell>
          <cell r="L191" t="str">
            <v>BOND</v>
          </cell>
          <cell r="M191" t="str">
            <v>NPV</v>
          </cell>
        </row>
        <row r="192">
          <cell r="A192" t="str">
            <v>36204VD48</v>
          </cell>
          <cell r="B192" t="str">
            <v>01 abr 2009</v>
          </cell>
          <cell r="C192" t="str">
            <v>22 dic 1999</v>
          </cell>
          <cell r="D192">
            <v>213932.92</v>
          </cell>
          <cell r="E192">
            <v>210255.95</v>
          </cell>
          <cell r="F192">
            <v>225297.04</v>
          </cell>
          <cell r="G192">
            <v>15041.09</v>
          </cell>
          <cell r="H192">
            <v>0</v>
          </cell>
          <cell r="I192">
            <v>1158.8</v>
          </cell>
          <cell r="J192">
            <v>1158.8</v>
          </cell>
          <cell r="K192">
            <v>6.5</v>
          </cell>
          <cell r="L192" t="str">
            <v>30F360</v>
          </cell>
          <cell r="M192" t="str">
            <v>NPV</v>
          </cell>
        </row>
        <row r="193">
          <cell r="A193" t="str">
            <v>36204VDW6</v>
          </cell>
          <cell r="B193">
            <v>39873</v>
          </cell>
          <cell r="C193" t="str">
            <v>22 dic 1999</v>
          </cell>
          <cell r="D193">
            <v>64161.15</v>
          </cell>
          <cell r="E193">
            <v>63058.39</v>
          </cell>
          <cell r="F193">
            <v>67569.39</v>
          </cell>
          <cell r="G193">
            <v>4511</v>
          </cell>
          <cell r="H193">
            <v>0</v>
          </cell>
          <cell r="I193">
            <v>347.54</v>
          </cell>
          <cell r="J193">
            <v>347.54</v>
          </cell>
          <cell r="K193">
            <v>6.5</v>
          </cell>
          <cell r="L193" t="str">
            <v>30F360</v>
          </cell>
          <cell r="M193" t="str">
            <v>NPV</v>
          </cell>
        </row>
        <row r="194">
          <cell r="A194" t="str">
            <v>36204W3L9</v>
          </cell>
          <cell r="B194">
            <v>39873</v>
          </cell>
          <cell r="C194" t="str">
            <v>22 dic 1999</v>
          </cell>
          <cell r="D194">
            <v>72246.73</v>
          </cell>
          <cell r="E194">
            <v>71005.009999999995</v>
          </cell>
          <cell r="F194">
            <v>76084.479999999996</v>
          </cell>
          <cell r="G194">
            <v>5079.47</v>
          </cell>
          <cell r="H194">
            <v>0</v>
          </cell>
          <cell r="I194">
            <v>391.34</v>
          </cell>
          <cell r="J194">
            <v>391.34</v>
          </cell>
          <cell r="K194">
            <v>6.5</v>
          </cell>
          <cell r="L194" t="str">
            <v>30F360</v>
          </cell>
          <cell r="M194" t="str">
            <v>NPV</v>
          </cell>
        </row>
        <row r="195">
          <cell r="A195" t="str">
            <v>36204W3Y1</v>
          </cell>
          <cell r="B195">
            <v>39845</v>
          </cell>
          <cell r="C195">
            <v>36573</v>
          </cell>
          <cell r="D195">
            <v>224704.51</v>
          </cell>
          <cell r="E195">
            <v>213188.38</v>
          </cell>
          <cell r="F195">
            <v>234640.94</v>
          </cell>
          <cell r="G195">
            <v>21452.560000000001</v>
          </cell>
          <cell r="H195">
            <v>0</v>
          </cell>
          <cell r="I195">
            <v>1123.52</v>
          </cell>
          <cell r="J195">
            <v>1123.52</v>
          </cell>
          <cell r="K195">
            <v>6</v>
          </cell>
          <cell r="L195" t="str">
            <v>30F360</v>
          </cell>
          <cell r="M195" t="str">
            <v>NPV</v>
          </cell>
        </row>
        <row r="196">
          <cell r="A196" t="str">
            <v>36204WVC8</v>
          </cell>
          <cell r="B196" t="str">
            <v>01 abr 2024</v>
          </cell>
          <cell r="C196" t="str">
            <v>20 dic 2001</v>
          </cell>
          <cell r="D196">
            <v>13449.12</v>
          </cell>
          <cell r="E196">
            <v>13810.57</v>
          </cell>
          <cell r="F196">
            <v>14096.36</v>
          </cell>
          <cell r="G196">
            <v>285.79000000000002</v>
          </cell>
          <cell r="H196">
            <v>0</v>
          </cell>
          <cell r="I196">
            <v>78.45</v>
          </cell>
          <cell r="J196">
            <v>78.45</v>
          </cell>
          <cell r="K196">
            <v>7</v>
          </cell>
          <cell r="L196" t="str">
            <v>BOND</v>
          </cell>
          <cell r="M196" t="str">
            <v>NPV</v>
          </cell>
        </row>
        <row r="197">
          <cell r="A197" t="str">
            <v>36204YCD3</v>
          </cell>
          <cell r="B197">
            <v>45352</v>
          </cell>
          <cell r="C197" t="str">
            <v>20 dic 2001</v>
          </cell>
          <cell r="D197">
            <v>131312.4</v>
          </cell>
          <cell r="E197">
            <v>134841.41</v>
          </cell>
          <cell r="F197">
            <v>137631.81</v>
          </cell>
          <cell r="G197">
            <v>2790.4</v>
          </cell>
          <cell r="H197">
            <v>0</v>
          </cell>
          <cell r="I197">
            <v>765.99</v>
          </cell>
          <cell r="J197">
            <v>765.99</v>
          </cell>
          <cell r="K197">
            <v>7</v>
          </cell>
          <cell r="L197" t="str">
            <v>BOND</v>
          </cell>
          <cell r="M197" t="str">
            <v>NPV</v>
          </cell>
        </row>
        <row r="198">
          <cell r="A198" t="str">
            <v>36205BFX5</v>
          </cell>
          <cell r="B198">
            <v>39873</v>
          </cell>
          <cell r="C198" t="str">
            <v>22 dic 1999</v>
          </cell>
          <cell r="D198">
            <v>106746.5</v>
          </cell>
          <cell r="E198">
            <v>104911.78</v>
          </cell>
          <cell r="F198">
            <v>112416.87</v>
          </cell>
          <cell r="G198">
            <v>7505.09</v>
          </cell>
          <cell r="H198">
            <v>0</v>
          </cell>
          <cell r="I198">
            <v>578.21</v>
          </cell>
          <cell r="J198">
            <v>578.21</v>
          </cell>
          <cell r="K198">
            <v>6.5</v>
          </cell>
          <cell r="L198" t="str">
            <v>30F360</v>
          </cell>
          <cell r="M198" t="str">
            <v>NPV</v>
          </cell>
        </row>
        <row r="199">
          <cell r="A199" t="str">
            <v>36205BLF7</v>
          </cell>
          <cell r="B199">
            <v>39934</v>
          </cell>
          <cell r="C199">
            <v>36573</v>
          </cell>
          <cell r="D199">
            <v>330994.02</v>
          </cell>
          <cell r="E199">
            <v>314030.56</v>
          </cell>
          <cell r="F199">
            <v>345630.58</v>
          </cell>
          <cell r="G199">
            <v>31600.02</v>
          </cell>
          <cell r="H199">
            <v>0</v>
          </cell>
          <cell r="I199">
            <v>1654.97</v>
          </cell>
          <cell r="J199">
            <v>1654.97</v>
          </cell>
          <cell r="K199">
            <v>6</v>
          </cell>
          <cell r="L199" t="str">
            <v>30F360</v>
          </cell>
          <cell r="M199" t="str">
            <v>NPV</v>
          </cell>
        </row>
        <row r="200">
          <cell r="A200" t="str">
            <v>36205CF88</v>
          </cell>
          <cell r="B200" t="str">
            <v>01 abr 2009</v>
          </cell>
          <cell r="C200" t="str">
            <v>22 dic 1999</v>
          </cell>
          <cell r="D200">
            <v>57422.01</v>
          </cell>
          <cell r="E200">
            <v>56435.08</v>
          </cell>
          <cell r="F200">
            <v>60472.27</v>
          </cell>
          <cell r="G200">
            <v>4037.19</v>
          </cell>
          <cell r="H200">
            <v>0</v>
          </cell>
          <cell r="I200">
            <v>311.04000000000002</v>
          </cell>
          <cell r="J200">
            <v>311.04000000000002</v>
          </cell>
          <cell r="K200">
            <v>6.5</v>
          </cell>
          <cell r="L200" t="str">
            <v>30F360</v>
          </cell>
          <cell r="M200" t="str">
            <v>NPV</v>
          </cell>
        </row>
        <row r="201">
          <cell r="A201" t="str">
            <v>36205EJ98</v>
          </cell>
          <cell r="B201">
            <v>39873</v>
          </cell>
          <cell r="C201" t="str">
            <v>22 dic 1999</v>
          </cell>
          <cell r="D201">
            <v>66646.929999999993</v>
          </cell>
          <cell r="E201">
            <v>65501.43</v>
          </cell>
          <cell r="F201">
            <v>70187.210000000006</v>
          </cell>
          <cell r="G201">
            <v>4685.78</v>
          </cell>
          <cell r="H201">
            <v>0</v>
          </cell>
          <cell r="I201">
            <v>361</v>
          </cell>
          <cell r="J201">
            <v>361</v>
          </cell>
          <cell r="K201">
            <v>6.5</v>
          </cell>
          <cell r="L201" t="str">
            <v>30F360</v>
          </cell>
          <cell r="M201" t="str">
            <v>NPV</v>
          </cell>
        </row>
        <row r="202">
          <cell r="A202" t="str">
            <v>36205ENV4</v>
          </cell>
          <cell r="B202">
            <v>45352</v>
          </cell>
          <cell r="C202" t="str">
            <v>20 dic 2001</v>
          </cell>
          <cell r="D202">
            <v>3803</v>
          </cell>
          <cell r="E202">
            <v>3905.2</v>
          </cell>
          <cell r="F202">
            <v>3986.02</v>
          </cell>
          <cell r="G202">
            <v>80.819999999999993</v>
          </cell>
          <cell r="H202">
            <v>0</v>
          </cell>
          <cell r="I202">
            <v>22.18</v>
          </cell>
          <cell r="J202">
            <v>22.18</v>
          </cell>
          <cell r="K202">
            <v>7</v>
          </cell>
          <cell r="L202" t="str">
            <v>BOND</v>
          </cell>
          <cell r="M202" t="str">
            <v>NPV</v>
          </cell>
        </row>
        <row r="203">
          <cell r="A203" t="str">
            <v>36205FLD3</v>
          </cell>
          <cell r="B203">
            <v>39873</v>
          </cell>
          <cell r="C203" t="str">
            <v>22 dic 1999</v>
          </cell>
          <cell r="D203">
            <v>7590.64</v>
          </cell>
          <cell r="E203">
            <v>7460.16</v>
          </cell>
          <cell r="F203">
            <v>7993.85</v>
          </cell>
          <cell r="G203">
            <v>533.69000000000005</v>
          </cell>
          <cell r="H203">
            <v>0</v>
          </cell>
          <cell r="I203">
            <v>41.12</v>
          </cell>
          <cell r="J203">
            <v>41.12</v>
          </cell>
          <cell r="K203">
            <v>6.5</v>
          </cell>
          <cell r="L203" t="str">
            <v>30F360</v>
          </cell>
          <cell r="M203" t="str">
            <v>NPV</v>
          </cell>
        </row>
        <row r="204">
          <cell r="A204" t="str">
            <v>36205GVL2</v>
          </cell>
          <cell r="B204">
            <v>39934</v>
          </cell>
          <cell r="C204" t="str">
            <v>22 dic 1999</v>
          </cell>
          <cell r="D204">
            <v>193488.21</v>
          </cell>
          <cell r="E204">
            <v>190162.64</v>
          </cell>
          <cell r="F204">
            <v>203766.3</v>
          </cell>
          <cell r="G204">
            <v>13603.66</v>
          </cell>
          <cell r="H204">
            <v>0</v>
          </cell>
          <cell r="I204">
            <v>1048.06</v>
          </cell>
          <cell r="J204">
            <v>1048.06</v>
          </cell>
          <cell r="K204">
            <v>6.5</v>
          </cell>
          <cell r="L204" t="str">
            <v>30F360</v>
          </cell>
          <cell r="M204" t="str">
            <v>NPV</v>
          </cell>
        </row>
        <row r="205">
          <cell r="A205" t="str">
            <v>36205HEZ8</v>
          </cell>
          <cell r="B205" t="str">
            <v>01 ago 2011</v>
          </cell>
          <cell r="C205">
            <v>37028</v>
          </cell>
          <cell r="D205">
            <v>250584.29</v>
          </cell>
          <cell r="E205">
            <v>260607.66</v>
          </cell>
          <cell r="F205">
            <v>267799.43</v>
          </cell>
          <cell r="G205">
            <v>7191.77</v>
          </cell>
          <cell r="H205">
            <v>0</v>
          </cell>
          <cell r="I205">
            <v>1670.56</v>
          </cell>
          <cell r="J205">
            <v>1670.56</v>
          </cell>
          <cell r="K205">
            <v>8</v>
          </cell>
          <cell r="L205" t="str">
            <v>BOND</v>
          </cell>
          <cell r="M205" t="str">
            <v>NPV</v>
          </cell>
        </row>
        <row r="206">
          <cell r="A206" t="str">
            <v>36205JPA7</v>
          </cell>
          <cell r="B206" t="str">
            <v>01 abr 2024</v>
          </cell>
          <cell r="C206" t="str">
            <v>20 dic 2001</v>
          </cell>
          <cell r="D206">
            <v>24404.47</v>
          </cell>
          <cell r="E206">
            <v>25060.34</v>
          </cell>
          <cell r="F206">
            <v>25578.94</v>
          </cell>
          <cell r="G206">
            <v>518.6</v>
          </cell>
          <cell r="H206">
            <v>0</v>
          </cell>
          <cell r="I206">
            <v>142.36000000000001</v>
          </cell>
          <cell r="J206">
            <v>142.36000000000001</v>
          </cell>
          <cell r="K206">
            <v>7</v>
          </cell>
          <cell r="L206" t="str">
            <v>BOND</v>
          </cell>
          <cell r="M206" t="str">
            <v>NPV</v>
          </cell>
        </row>
        <row r="207">
          <cell r="A207" t="str">
            <v>36205LPX2</v>
          </cell>
          <cell r="B207">
            <v>40603</v>
          </cell>
          <cell r="C207">
            <v>36573</v>
          </cell>
          <cell r="D207">
            <v>199304.47</v>
          </cell>
          <cell r="E207">
            <v>189090.11</v>
          </cell>
          <cell r="F207">
            <v>207400.22</v>
          </cell>
          <cell r="G207">
            <v>18310.11</v>
          </cell>
          <cell r="H207">
            <v>0</v>
          </cell>
          <cell r="I207">
            <v>996.52</v>
          </cell>
          <cell r="J207">
            <v>996.52</v>
          </cell>
          <cell r="K207">
            <v>6</v>
          </cell>
          <cell r="L207" t="str">
            <v>30F360</v>
          </cell>
          <cell r="M207" t="str">
            <v>NPV</v>
          </cell>
        </row>
        <row r="208">
          <cell r="A208" t="str">
            <v>36205M2X5</v>
          </cell>
          <cell r="B208">
            <v>39965</v>
          </cell>
          <cell r="C208" t="str">
            <v>22 dic 1999</v>
          </cell>
          <cell r="D208">
            <v>213829.05</v>
          </cell>
          <cell r="E208">
            <v>210153.87</v>
          </cell>
          <cell r="F208">
            <v>225187.65</v>
          </cell>
          <cell r="G208">
            <v>15033.78</v>
          </cell>
          <cell r="H208">
            <v>0</v>
          </cell>
          <cell r="I208">
            <v>1158.24</v>
          </cell>
          <cell r="J208">
            <v>1158.24</v>
          </cell>
          <cell r="K208">
            <v>6.5</v>
          </cell>
          <cell r="L208" t="str">
            <v>30F360</v>
          </cell>
          <cell r="M208" t="str">
            <v>NPV</v>
          </cell>
        </row>
        <row r="209">
          <cell r="A209" t="str">
            <v>36205RW29</v>
          </cell>
          <cell r="B209" t="str">
            <v>01 abr 2011</v>
          </cell>
          <cell r="C209">
            <v>36664</v>
          </cell>
          <cell r="D209">
            <v>1503975.61</v>
          </cell>
          <cell r="E209">
            <v>1428776.82</v>
          </cell>
          <cell r="F209">
            <v>1565067.1</v>
          </cell>
          <cell r="G209">
            <v>136290.28</v>
          </cell>
          <cell r="H209">
            <v>0</v>
          </cell>
          <cell r="I209">
            <v>7519.88</v>
          </cell>
          <cell r="J209">
            <v>7519.88</v>
          </cell>
          <cell r="K209">
            <v>6</v>
          </cell>
          <cell r="L209" t="str">
            <v>30F360</v>
          </cell>
          <cell r="M209" t="str">
            <v>NPV</v>
          </cell>
        </row>
        <row r="210">
          <cell r="A210" t="str">
            <v>36205SFB6</v>
          </cell>
          <cell r="B210">
            <v>40848</v>
          </cell>
          <cell r="C210">
            <v>37028</v>
          </cell>
          <cell r="D210">
            <v>284625.48</v>
          </cell>
          <cell r="E210">
            <v>296010.5</v>
          </cell>
          <cell r="F210">
            <v>304179.25</v>
          </cell>
          <cell r="G210">
            <v>8168.75</v>
          </cell>
          <cell r="H210">
            <v>0</v>
          </cell>
          <cell r="I210">
            <v>1897.5</v>
          </cell>
          <cell r="J210">
            <v>1897.5</v>
          </cell>
          <cell r="K210">
            <v>8</v>
          </cell>
          <cell r="L210" t="str">
            <v>BOND</v>
          </cell>
          <cell r="M210" t="str">
            <v>NPV</v>
          </cell>
        </row>
        <row r="211">
          <cell r="A211" t="str">
            <v>36205UN30</v>
          </cell>
          <cell r="B211">
            <v>39965</v>
          </cell>
          <cell r="C211" t="str">
            <v>22 dic 1999</v>
          </cell>
          <cell r="D211">
            <v>182721.52</v>
          </cell>
          <cell r="E211">
            <v>179581.01</v>
          </cell>
          <cell r="F211">
            <v>192427.69</v>
          </cell>
          <cell r="G211">
            <v>12846.68</v>
          </cell>
          <cell r="H211">
            <v>0</v>
          </cell>
          <cell r="I211">
            <v>989.74</v>
          </cell>
          <cell r="J211">
            <v>989.74</v>
          </cell>
          <cell r="K211">
            <v>6.5</v>
          </cell>
          <cell r="L211" t="str">
            <v>30F360</v>
          </cell>
          <cell r="M211" t="str">
            <v>NPV</v>
          </cell>
        </row>
        <row r="212">
          <cell r="A212" t="str">
            <v>36206AE25</v>
          </cell>
          <cell r="B212">
            <v>40603</v>
          </cell>
          <cell r="C212">
            <v>36573</v>
          </cell>
          <cell r="D212">
            <v>265069.37</v>
          </cell>
          <cell r="E212">
            <v>251484.54</v>
          </cell>
          <cell r="F212">
            <v>275836.49</v>
          </cell>
          <cell r="G212">
            <v>24351.95</v>
          </cell>
          <cell r="H212">
            <v>0</v>
          </cell>
          <cell r="I212">
            <v>1325.35</v>
          </cell>
          <cell r="J212">
            <v>1325.35</v>
          </cell>
          <cell r="K212">
            <v>6</v>
          </cell>
          <cell r="L212" t="str">
            <v>30F360</v>
          </cell>
          <cell r="M212" t="str">
            <v>NPV</v>
          </cell>
        </row>
        <row r="213">
          <cell r="A213" t="str">
            <v>36206PTV2</v>
          </cell>
          <cell r="B213" t="str">
            <v>01 abr 2011</v>
          </cell>
          <cell r="C213">
            <v>36573</v>
          </cell>
          <cell r="D213">
            <v>153433.24</v>
          </cell>
          <cell r="E213">
            <v>145569.81</v>
          </cell>
          <cell r="F213">
            <v>159665.70000000001</v>
          </cell>
          <cell r="G213">
            <v>14095.89</v>
          </cell>
          <cell r="H213">
            <v>0</v>
          </cell>
          <cell r="I213">
            <v>767.17</v>
          </cell>
          <cell r="J213">
            <v>767.17</v>
          </cell>
          <cell r="K213">
            <v>6</v>
          </cell>
          <cell r="L213" t="str">
            <v>30F360</v>
          </cell>
          <cell r="M213" t="str">
            <v>NPV</v>
          </cell>
        </row>
        <row r="214">
          <cell r="A214" t="str">
            <v>36206PV56</v>
          </cell>
          <cell r="B214">
            <v>40664</v>
          </cell>
          <cell r="C214">
            <v>36573</v>
          </cell>
          <cell r="D214">
            <v>89638.58</v>
          </cell>
          <cell r="E214">
            <v>85044.61</v>
          </cell>
          <cell r="F214">
            <v>93279.7</v>
          </cell>
          <cell r="G214">
            <v>8235.09</v>
          </cell>
          <cell r="H214">
            <v>0</v>
          </cell>
          <cell r="I214">
            <v>448.19</v>
          </cell>
          <cell r="J214">
            <v>448.19</v>
          </cell>
          <cell r="K214">
            <v>6</v>
          </cell>
          <cell r="L214" t="str">
            <v>30F360</v>
          </cell>
          <cell r="M214" t="str">
            <v>NPV</v>
          </cell>
        </row>
        <row r="215">
          <cell r="A215" t="str">
            <v>36206PVK3</v>
          </cell>
          <cell r="B215">
            <v>40664</v>
          </cell>
          <cell r="C215">
            <v>36573</v>
          </cell>
          <cell r="D215">
            <v>769155.33</v>
          </cell>
          <cell r="E215">
            <v>729736.14</v>
          </cell>
          <cell r="F215">
            <v>800398.42</v>
          </cell>
          <cell r="G215">
            <v>70662.28</v>
          </cell>
          <cell r="H215">
            <v>0</v>
          </cell>
          <cell r="I215">
            <v>3845.78</v>
          </cell>
          <cell r="J215">
            <v>3845.78</v>
          </cell>
          <cell r="K215">
            <v>6</v>
          </cell>
          <cell r="L215" t="str">
            <v>30F360</v>
          </cell>
          <cell r="M215" t="str">
            <v>NPV</v>
          </cell>
        </row>
        <row r="216">
          <cell r="A216" t="str">
            <v>36206UNY1</v>
          </cell>
          <cell r="B216">
            <v>40603</v>
          </cell>
          <cell r="C216">
            <v>36573</v>
          </cell>
          <cell r="D216">
            <v>41788.06</v>
          </cell>
          <cell r="E216">
            <v>39646.410000000003</v>
          </cell>
          <cell r="F216">
            <v>43485.49</v>
          </cell>
          <cell r="G216">
            <v>3839.08</v>
          </cell>
          <cell r="H216">
            <v>0</v>
          </cell>
          <cell r="I216">
            <v>208.94</v>
          </cell>
          <cell r="J216">
            <v>208.94</v>
          </cell>
          <cell r="K216">
            <v>6</v>
          </cell>
          <cell r="L216" t="str">
            <v>30F360</v>
          </cell>
          <cell r="M216" t="str">
            <v>NPV</v>
          </cell>
        </row>
        <row r="217">
          <cell r="A217" t="str">
            <v>36206XRE5</v>
          </cell>
          <cell r="B217">
            <v>40664</v>
          </cell>
          <cell r="C217">
            <v>36573</v>
          </cell>
          <cell r="D217">
            <v>16018.22</v>
          </cell>
          <cell r="E217">
            <v>15197.29</v>
          </cell>
          <cell r="F217">
            <v>16668.88</v>
          </cell>
          <cell r="G217">
            <v>1471.59</v>
          </cell>
          <cell r="H217">
            <v>0</v>
          </cell>
          <cell r="I217">
            <v>80.09</v>
          </cell>
          <cell r="J217">
            <v>80.09</v>
          </cell>
          <cell r="K217">
            <v>6</v>
          </cell>
          <cell r="L217" t="str">
            <v>30F360</v>
          </cell>
          <cell r="M217" t="str">
            <v>NPV</v>
          </cell>
        </row>
        <row r="218">
          <cell r="A218" t="str">
            <v>36207BHW3</v>
          </cell>
          <cell r="B218" t="str">
            <v>01 dic 2011</v>
          </cell>
          <cell r="C218">
            <v>37028</v>
          </cell>
          <cell r="D218">
            <v>282401</v>
          </cell>
          <cell r="E218">
            <v>293697.05</v>
          </cell>
          <cell r="F218">
            <v>301801.95</v>
          </cell>
          <cell r="G218">
            <v>8104.9</v>
          </cell>
          <cell r="H218">
            <v>0</v>
          </cell>
          <cell r="I218">
            <v>1882.67</v>
          </cell>
          <cell r="J218">
            <v>1882.67</v>
          </cell>
          <cell r="K218">
            <v>8</v>
          </cell>
          <cell r="L218" t="str">
            <v>BOND</v>
          </cell>
          <cell r="M218" t="str">
            <v>NPV</v>
          </cell>
        </row>
        <row r="219">
          <cell r="A219" t="str">
            <v>36207BY46</v>
          </cell>
          <cell r="B219" t="str">
            <v>01 abr 2011</v>
          </cell>
          <cell r="C219">
            <v>36573</v>
          </cell>
          <cell r="D219">
            <v>164926.67000000001</v>
          </cell>
          <cell r="E219">
            <v>156474.17000000001</v>
          </cell>
          <cell r="F219">
            <v>171625.99</v>
          </cell>
          <cell r="G219">
            <v>15151.82</v>
          </cell>
          <cell r="H219">
            <v>0</v>
          </cell>
          <cell r="I219">
            <v>824.63</v>
          </cell>
          <cell r="J219">
            <v>824.63</v>
          </cell>
          <cell r="K219">
            <v>6</v>
          </cell>
          <cell r="L219" t="str">
            <v>30F360</v>
          </cell>
          <cell r="M219" t="str">
            <v>NPV</v>
          </cell>
        </row>
        <row r="220">
          <cell r="A220" t="str">
            <v>36207C3N6</v>
          </cell>
          <cell r="B220" t="str">
            <v>01 abr 2011</v>
          </cell>
          <cell r="C220">
            <v>36573</v>
          </cell>
          <cell r="D220">
            <v>140011.72</v>
          </cell>
          <cell r="E220">
            <v>132836.13</v>
          </cell>
          <cell r="F220">
            <v>145699</v>
          </cell>
          <cell r="G220">
            <v>12862.87</v>
          </cell>
          <cell r="H220">
            <v>0</v>
          </cell>
          <cell r="I220">
            <v>700.06</v>
          </cell>
          <cell r="J220">
            <v>700.06</v>
          </cell>
          <cell r="K220">
            <v>6</v>
          </cell>
          <cell r="L220" t="str">
            <v>30F360</v>
          </cell>
          <cell r="M220" t="str">
            <v>NPV</v>
          </cell>
        </row>
        <row r="221">
          <cell r="A221" t="str">
            <v>36207DN93</v>
          </cell>
          <cell r="B221">
            <v>40940</v>
          </cell>
          <cell r="C221">
            <v>36573</v>
          </cell>
          <cell r="D221">
            <v>26093.48</v>
          </cell>
          <cell r="E221">
            <v>24756.19</v>
          </cell>
          <cell r="F221">
            <v>27153.4</v>
          </cell>
          <cell r="G221">
            <v>2397.21</v>
          </cell>
          <cell r="H221">
            <v>0</v>
          </cell>
          <cell r="I221">
            <v>130.47</v>
          </cell>
          <cell r="J221">
            <v>130.47</v>
          </cell>
          <cell r="K221">
            <v>6</v>
          </cell>
          <cell r="L221" t="str">
            <v>30F360</v>
          </cell>
          <cell r="M221" t="str">
            <v>NPV</v>
          </cell>
        </row>
        <row r="222">
          <cell r="A222" t="str">
            <v>36207DNU6</v>
          </cell>
          <cell r="B222">
            <v>40725</v>
          </cell>
          <cell r="C222">
            <v>36573</v>
          </cell>
          <cell r="D222">
            <v>166734.87</v>
          </cell>
          <cell r="E222">
            <v>158189.71</v>
          </cell>
          <cell r="F222">
            <v>173507.64</v>
          </cell>
          <cell r="G222">
            <v>15317.93</v>
          </cell>
          <cell r="H222">
            <v>0</v>
          </cell>
          <cell r="I222">
            <v>833.67</v>
          </cell>
          <cell r="J222">
            <v>833.67</v>
          </cell>
          <cell r="K222">
            <v>6</v>
          </cell>
          <cell r="L222" t="str">
            <v>30F360</v>
          </cell>
          <cell r="M222" t="str">
            <v>NPV</v>
          </cell>
        </row>
        <row r="223">
          <cell r="A223" t="str">
            <v>36207E7J7</v>
          </cell>
          <cell r="B223" t="str">
            <v>01 abr 2011</v>
          </cell>
          <cell r="C223">
            <v>36573</v>
          </cell>
          <cell r="D223">
            <v>198851.4</v>
          </cell>
          <cell r="E223">
            <v>188660.26</v>
          </cell>
          <cell r="F223">
            <v>206928.74</v>
          </cell>
          <cell r="G223">
            <v>18268.48</v>
          </cell>
          <cell r="H223">
            <v>0</v>
          </cell>
          <cell r="I223">
            <v>994.26</v>
          </cell>
          <cell r="J223">
            <v>994.26</v>
          </cell>
          <cell r="K223">
            <v>6</v>
          </cell>
          <cell r="L223" t="str">
            <v>30F360</v>
          </cell>
          <cell r="M223" t="str">
            <v>NPV</v>
          </cell>
        </row>
        <row r="224">
          <cell r="A224" t="str">
            <v>36207GLS6</v>
          </cell>
          <cell r="B224">
            <v>40817</v>
          </cell>
          <cell r="C224">
            <v>37028</v>
          </cell>
          <cell r="D224">
            <v>381174.83</v>
          </cell>
          <cell r="E224">
            <v>396421.82</v>
          </cell>
          <cell r="F224">
            <v>407361.54</v>
          </cell>
          <cell r="G224">
            <v>10939.72</v>
          </cell>
          <cell r="H224">
            <v>0</v>
          </cell>
          <cell r="I224">
            <v>2541.17</v>
          </cell>
          <cell r="J224">
            <v>2541.17</v>
          </cell>
          <cell r="K224">
            <v>8</v>
          </cell>
          <cell r="L224" t="str">
            <v>BOND</v>
          </cell>
          <cell r="M224" t="str">
            <v>NPV</v>
          </cell>
        </row>
        <row r="225">
          <cell r="A225" t="str">
            <v>36207GML0</v>
          </cell>
          <cell r="B225">
            <v>40848</v>
          </cell>
          <cell r="C225">
            <v>37028</v>
          </cell>
          <cell r="D225">
            <v>591294.04</v>
          </cell>
          <cell r="E225">
            <v>614945.80000000005</v>
          </cell>
          <cell r="F225">
            <v>631915.93999999994</v>
          </cell>
          <cell r="G225">
            <v>16970.14</v>
          </cell>
          <cell r="H225">
            <v>0</v>
          </cell>
          <cell r="I225">
            <v>3941.96</v>
          </cell>
          <cell r="J225">
            <v>3941.96</v>
          </cell>
          <cell r="K225">
            <v>8</v>
          </cell>
          <cell r="L225" t="str">
            <v>BOND</v>
          </cell>
          <cell r="M225" t="str">
            <v>NPV</v>
          </cell>
        </row>
        <row r="226">
          <cell r="A226" t="str">
            <v>36207M3Z7</v>
          </cell>
          <cell r="B226">
            <v>40848</v>
          </cell>
          <cell r="C226">
            <v>37028</v>
          </cell>
          <cell r="D226">
            <v>175558.88</v>
          </cell>
          <cell r="E226">
            <v>182581.24</v>
          </cell>
          <cell r="F226">
            <v>187619.78</v>
          </cell>
          <cell r="G226">
            <v>5038.54</v>
          </cell>
          <cell r="H226">
            <v>0</v>
          </cell>
          <cell r="I226">
            <v>1170.3900000000001</v>
          </cell>
          <cell r="J226">
            <v>1170.3900000000001</v>
          </cell>
          <cell r="K226">
            <v>8</v>
          </cell>
          <cell r="L226" t="str">
            <v>BOND</v>
          </cell>
          <cell r="M226" t="str">
            <v>NPV</v>
          </cell>
        </row>
        <row r="227">
          <cell r="A227" t="str">
            <v>36207NR97</v>
          </cell>
          <cell r="B227" t="str">
            <v>01 dic 2011</v>
          </cell>
          <cell r="C227">
            <v>37028</v>
          </cell>
          <cell r="D227">
            <v>381444.8</v>
          </cell>
          <cell r="E227">
            <v>396702.61</v>
          </cell>
          <cell r="F227">
            <v>407650.06</v>
          </cell>
          <cell r="G227">
            <v>10947.45</v>
          </cell>
          <cell r="H227">
            <v>0</v>
          </cell>
          <cell r="I227">
            <v>2542.9699999999998</v>
          </cell>
          <cell r="J227">
            <v>2542.9699999999998</v>
          </cell>
          <cell r="K227">
            <v>8</v>
          </cell>
          <cell r="L227" t="str">
            <v>BOND</v>
          </cell>
          <cell r="M227" t="str">
            <v>NPV</v>
          </cell>
        </row>
        <row r="228">
          <cell r="A228" t="str">
            <v>36207NRU0</v>
          </cell>
          <cell r="B228">
            <v>40848</v>
          </cell>
          <cell r="C228">
            <v>37028</v>
          </cell>
          <cell r="D228">
            <v>509598.14</v>
          </cell>
          <cell r="E228">
            <v>529982.07999999996</v>
          </cell>
          <cell r="F228">
            <v>544607.53</v>
          </cell>
          <cell r="G228">
            <v>14625.45</v>
          </cell>
          <cell r="H228">
            <v>0</v>
          </cell>
          <cell r="I228">
            <v>3397.32</v>
          </cell>
          <cell r="J228">
            <v>3397.32</v>
          </cell>
          <cell r="K228">
            <v>8</v>
          </cell>
          <cell r="L228" t="str">
            <v>BOND</v>
          </cell>
          <cell r="M228" t="str">
            <v>NPV</v>
          </cell>
        </row>
        <row r="229">
          <cell r="A229" t="str">
            <v>36207UBZ0</v>
          </cell>
          <cell r="B229">
            <v>40817</v>
          </cell>
          <cell r="C229">
            <v>37028</v>
          </cell>
          <cell r="D229">
            <v>216365.7</v>
          </cell>
          <cell r="E229">
            <v>225020.33</v>
          </cell>
          <cell r="F229">
            <v>231230.02</v>
          </cell>
          <cell r="G229">
            <v>6209.69</v>
          </cell>
          <cell r="H229">
            <v>0</v>
          </cell>
          <cell r="I229">
            <v>1442.44</v>
          </cell>
          <cell r="J229">
            <v>1442.44</v>
          </cell>
          <cell r="K229">
            <v>8</v>
          </cell>
          <cell r="L229" t="str">
            <v>BOND</v>
          </cell>
          <cell r="M229" t="str">
            <v>NPV</v>
          </cell>
        </row>
        <row r="230">
          <cell r="A230" t="str">
            <v>36207UFJ2</v>
          </cell>
          <cell r="B230" t="str">
            <v>01 dic 2011</v>
          </cell>
          <cell r="C230">
            <v>37028</v>
          </cell>
          <cell r="D230">
            <v>250655.04</v>
          </cell>
          <cell r="E230">
            <v>260681.25</v>
          </cell>
          <cell r="F230">
            <v>267875.03999999998</v>
          </cell>
          <cell r="G230">
            <v>7193.79</v>
          </cell>
          <cell r="H230">
            <v>0</v>
          </cell>
          <cell r="I230">
            <v>1671.03</v>
          </cell>
          <cell r="J230">
            <v>1671.03</v>
          </cell>
          <cell r="K230">
            <v>8</v>
          </cell>
          <cell r="L230" t="str">
            <v>BOND</v>
          </cell>
          <cell r="M230" t="str">
            <v>NPV</v>
          </cell>
        </row>
        <row r="231">
          <cell r="A231" t="str">
            <v>36209L4R4</v>
          </cell>
          <cell r="B231" t="str">
            <v>01 ago 2030</v>
          </cell>
          <cell r="C231" t="str">
            <v>18 abr 2002</v>
          </cell>
          <cell r="D231">
            <v>4738543.18</v>
          </cell>
          <cell r="E231">
            <v>4874776.3099999996</v>
          </cell>
          <cell r="F231">
            <v>4945854.4400000004</v>
          </cell>
          <cell r="G231">
            <v>71078.13</v>
          </cell>
          <cell r="H231">
            <v>0</v>
          </cell>
          <cell r="I231">
            <v>27641.5</v>
          </cell>
          <cell r="J231">
            <v>27641.5</v>
          </cell>
          <cell r="K231">
            <v>7</v>
          </cell>
          <cell r="L231" t="str">
            <v>BOND</v>
          </cell>
          <cell r="M231" t="str">
            <v>NPV</v>
          </cell>
        </row>
        <row r="232">
          <cell r="A232" t="str">
            <v>36209RZW6</v>
          </cell>
          <cell r="B232">
            <v>42278</v>
          </cell>
          <cell r="C232" t="str">
            <v>20 dic 2000</v>
          </cell>
          <cell r="D232">
            <v>124724.68</v>
          </cell>
          <cell r="E232">
            <v>127608.94</v>
          </cell>
          <cell r="F232">
            <v>133138.60999999999</v>
          </cell>
          <cell r="G232">
            <v>5529.67</v>
          </cell>
          <cell r="H232">
            <v>0</v>
          </cell>
          <cell r="I232">
            <v>831.5</v>
          </cell>
          <cell r="J232">
            <v>831.5</v>
          </cell>
          <cell r="K232">
            <v>8</v>
          </cell>
          <cell r="L232" t="str">
            <v>30F360</v>
          </cell>
          <cell r="M232" t="str">
            <v>NPV</v>
          </cell>
        </row>
        <row r="233">
          <cell r="A233" t="str">
            <v>36210GE91</v>
          </cell>
          <cell r="B233">
            <v>41913</v>
          </cell>
          <cell r="C233">
            <v>36937</v>
          </cell>
          <cell r="D233">
            <v>796240.83</v>
          </cell>
          <cell r="E233">
            <v>830081.07</v>
          </cell>
          <cell r="F233">
            <v>846523.44</v>
          </cell>
          <cell r="G233">
            <v>16442.37</v>
          </cell>
          <cell r="H233">
            <v>0</v>
          </cell>
          <cell r="I233">
            <v>5308.27</v>
          </cell>
          <cell r="J233">
            <v>5308.27</v>
          </cell>
          <cell r="K233">
            <v>8</v>
          </cell>
          <cell r="L233" t="str">
            <v>30F360</v>
          </cell>
          <cell r="M233" t="str">
            <v>NPV</v>
          </cell>
        </row>
        <row r="234">
          <cell r="A234" t="str">
            <v>36211FMN2</v>
          </cell>
          <cell r="B234">
            <v>42248</v>
          </cell>
          <cell r="C234" t="str">
            <v>20 dic 2000</v>
          </cell>
          <cell r="D234">
            <v>704126.89</v>
          </cell>
          <cell r="E234">
            <v>720409.82</v>
          </cell>
          <cell r="F234">
            <v>751627.29</v>
          </cell>
          <cell r="G234">
            <v>31217.47</v>
          </cell>
          <cell r="H234">
            <v>0</v>
          </cell>
          <cell r="I234">
            <v>4694.18</v>
          </cell>
          <cell r="J234">
            <v>4694.18</v>
          </cell>
          <cell r="K234">
            <v>8</v>
          </cell>
          <cell r="L234" t="str">
            <v>30F360</v>
          </cell>
          <cell r="M234" t="str">
            <v>NPV</v>
          </cell>
        </row>
        <row r="235">
          <cell r="A235" t="str">
            <v>36211KHA5</v>
          </cell>
          <cell r="B235">
            <v>42278</v>
          </cell>
          <cell r="C235" t="str">
            <v>20 dic 2000</v>
          </cell>
          <cell r="D235">
            <v>673104.09</v>
          </cell>
          <cell r="E235">
            <v>688669.63</v>
          </cell>
          <cell r="F235">
            <v>718511.69</v>
          </cell>
          <cell r="G235">
            <v>29842.06</v>
          </cell>
          <cell r="H235">
            <v>0</v>
          </cell>
          <cell r="I235">
            <v>4487.3599999999997</v>
          </cell>
          <cell r="J235">
            <v>4487.3599999999997</v>
          </cell>
          <cell r="K235">
            <v>8</v>
          </cell>
          <cell r="L235" t="str">
            <v>30F360</v>
          </cell>
          <cell r="M235" t="str">
            <v>NPV</v>
          </cell>
        </row>
        <row r="236">
          <cell r="A236" t="str">
            <v>36211KU28</v>
          </cell>
          <cell r="B236">
            <v>47757</v>
          </cell>
          <cell r="C236" t="str">
            <v>23 ene 2001</v>
          </cell>
          <cell r="D236">
            <v>452227.77</v>
          </cell>
          <cell r="E236">
            <v>466430.52</v>
          </cell>
          <cell r="F236">
            <v>488405.99</v>
          </cell>
          <cell r="G236">
            <v>21975.47</v>
          </cell>
          <cell r="H236">
            <v>0</v>
          </cell>
          <cell r="I236">
            <v>3203.28</v>
          </cell>
          <cell r="J236">
            <v>3203.28</v>
          </cell>
          <cell r="K236">
            <v>8.5</v>
          </cell>
          <cell r="L236" t="str">
            <v>30F360</v>
          </cell>
          <cell r="M236" t="str">
            <v>NPV</v>
          </cell>
        </row>
        <row r="237">
          <cell r="A237" t="str">
            <v>36211KVU5</v>
          </cell>
          <cell r="B237">
            <v>47788</v>
          </cell>
          <cell r="C237" t="str">
            <v>23 ene 2001</v>
          </cell>
          <cell r="D237">
            <v>1730268.93</v>
          </cell>
          <cell r="E237">
            <v>1784610.19</v>
          </cell>
          <cell r="F237">
            <v>1868690.44</v>
          </cell>
          <cell r="G237">
            <v>84080.25</v>
          </cell>
          <cell r="H237">
            <v>0</v>
          </cell>
          <cell r="I237">
            <v>12256.07</v>
          </cell>
          <cell r="J237">
            <v>12256.07</v>
          </cell>
          <cell r="K237">
            <v>8.5</v>
          </cell>
          <cell r="L237" t="str">
            <v>30F360</v>
          </cell>
          <cell r="M237" t="str">
            <v>NPV</v>
          </cell>
        </row>
        <row r="238">
          <cell r="A238" t="str">
            <v>36211KVV3</v>
          </cell>
          <cell r="B238">
            <v>47788</v>
          </cell>
          <cell r="C238" t="str">
            <v>23 ene 2001</v>
          </cell>
          <cell r="D238">
            <v>1615535.73</v>
          </cell>
          <cell r="E238">
            <v>1666273.65</v>
          </cell>
          <cell r="F238">
            <v>1744778.59</v>
          </cell>
          <cell r="G238">
            <v>78504.94</v>
          </cell>
          <cell r="H238">
            <v>0</v>
          </cell>
          <cell r="I238">
            <v>11443.38</v>
          </cell>
          <cell r="J238">
            <v>11443.38</v>
          </cell>
          <cell r="K238">
            <v>8.5</v>
          </cell>
          <cell r="L238" t="str">
            <v>30F360</v>
          </cell>
          <cell r="M238" t="str">
            <v>NPV</v>
          </cell>
        </row>
        <row r="239">
          <cell r="A239" t="str">
            <v>36211P6X6</v>
          </cell>
          <cell r="B239">
            <v>42036</v>
          </cell>
          <cell r="C239">
            <v>36937</v>
          </cell>
          <cell r="D239">
            <v>71029.33</v>
          </cell>
          <cell r="E239">
            <v>74048.08</v>
          </cell>
          <cell r="F239">
            <v>75514.83</v>
          </cell>
          <cell r="G239">
            <v>1466.75</v>
          </cell>
          <cell r="H239">
            <v>0</v>
          </cell>
          <cell r="I239">
            <v>473.53</v>
          </cell>
          <cell r="J239">
            <v>473.53</v>
          </cell>
          <cell r="K239">
            <v>8</v>
          </cell>
          <cell r="L239" t="str">
            <v>30F360</v>
          </cell>
          <cell r="M239" t="str">
            <v>NPV</v>
          </cell>
        </row>
        <row r="240">
          <cell r="A240" t="str">
            <v>36211QA50</v>
          </cell>
          <cell r="B240">
            <v>42186</v>
          </cell>
          <cell r="C240" t="str">
            <v>20 dic 2000</v>
          </cell>
          <cell r="D240">
            <v>472028.53</v>
          </cell>
          <cell r="E240">
            <v>482944.19</v>
          </cell>
          <cell r="F240">
            <v>503871.57</v>
          </cell>
          <cell r="G240">
            <v>20927.38</v>
          </cell>
          <cell r="H240">
            <v>0</v>
          </cell>
          <cell r="I240">
            <v>3146.86</v>
          </cell>
          <cell r="J240">
            <v>3146.86</v>
          </cell>
          <cell r="K240">
            <v>8</v>
          </cell>
          <cell r="L240" t="str">
            <v>30F360</v>
          </cell>
          <cell r="M240" t="str">
            <v>NPV</v>
          </cell>
        </row>
        <row r="241">
          <cell r="A241" t="str">
            <v>36211RR27</v>
          </cell>
          <cell r="B241" t="str">
            <v>01 ago 2015</v>
          </cell>
          <cell r="C241" t="str">
            <v>20 dic 2000</v>
          </cell>
          <cell r="D241">
            <v>205969.96</v>
          </cell>
          <cell r="E241">
            <v>210733.02</v>
          </cell>
          <cell r="F241">
            <v>219864.69</v>
          </cell>
          <cell r="G241">
            <v>9131.67</v>
          </cell>
          <cell r="H241">
            <v>0</v>
          </cell>
          <cell r="I241">
            <v>1373.13</v>
          </cell>
          <cell r="J241">
            <v>1373.13</v>
          </cell>
          <cell r="K241">
            <v>8</v>
          </cell>
          <cell r="L241" t="str">
            <v>30F360</v>
          </cell>
          <cell r="M241" t="str">
            <v>NPV</v>
          </cell>
        </row>
        <row r="242">
          <cell r="A242" t="str">
            <v>36211RRZ4</v>
          </cell>
          <cell r="B242" t="str">
            <v>01 ago 2015</v>
          </cell>
          <cell r="C242" t="str">
            <v>20 dic 2000</v>
          </cell>
          <cell r="D242">
            <v>809287.61</v>
          </cell>
          <cell r="E242">
            <v>828002.37</v>
          </cell>
          <cell r="F242">
            <v>863882.15</v>
          </cell>
          <cell r="G242">
            <v>35879.78</v>
          </cell>
          <cell r="H242">
            <v>0</v>
          </cell>
          <cell r="I242">
            <v>5395.25</v>
          </cell>
          <cell r="J242">
            <v>5395.25</v>
          </cell>
          <cell r="K242">
            <v>8</v>
          </cell>
          <cell r="L242" t="str">
            <v>30F360</v>
          </cell>
          <cell r="M242" t="str">
            <v>NPV</v>
          </cell>
        </row>
        <row r="243">
          <cell r="A243" t="str">
            <v>36211SMY0</v>
          </cell>
          <cell r="B243">
            <v>41944</v>
          </cell>
          <cell r="C243">
            <v>36937</v>
          </cell>
          <cell r="D243">
            <v>565440.06000000006</v>
          </cell>
          <cell r="E243">
            <v>589471.27</v>
          </cell>
          <cell r="F243">
            <v>601147.6</v>
          </cell>
          <cell r="G243">
            <v>11676.33</v>
          </cell>
          <cell r="H243">
            <v>0</v>
          </cell>
          <cell r="I243">
            <v>3769.6</v>
          </cell>
          <cell r="J243">
            <v>3769.6</v>
          </cell>
          <cell r="K243">
            <v>8</v>
          </cell>
          <cell r="L243" t="str">
            <v>30F360</v>
          </cell>
          <cell r="M243" t="str">
            <v>NPV</v>
          </cell>
        </row>
        <row r="244">
          <cell r="A244" t="str">
            <v>36211XW36</v>
          </cell>
          <cell r="B244">
            <v>42186</v>
          </cell>
          <cell r="C244" t="str">
            <v>20 dic 2000</v>
          </cell>
          <cell r="D244">
            <v>400750.83</v>
          </cell>
          <cell r="E244">
            <v>410018.18</v>
          </cell>
          <cell r="F244">
            <v>426058.23999999999</v>
          </cell>
          <cell r="G244">
            <v>16040.06</v>
          </cell>
          <cell r="H244">
            <v>0</v>
          </cell>
          <cell r="I244">
            <v>2671.67</v>
          </cell>
          <cell r="J244">
            <v>2671.67</v>
          </cell>
          <cell r="K244">
            <v>8</v>
          </cell>
          <cell r="L244" t="str">
            <v>30F360</v>
          </cell>
          <cell r="M244" t="str">
            <v>NPV</v>
          </cell>
        </row>
        <row r="245">
          <cell r="A245" t="str">
            <v>36211YXD1</v>
          </cell>
          <cell r="B245" t="str">
            <v>01 ago 2015</v>
          </cell>
          <cell r="C245">
            <v>36937</v>
          </cell>
          <cell r="D245">
            <v>324846.34000000003</v>
          </cell>
          <cell r="E245">
            <v>338652.31</v>
          </cell>
          <cell r="F245">
            <v>346760.47</v>
          </cell>
          <cell r="G245">
            <v>8108.16</v>
          </cell>
          <cell r="H245">
            <v>0</v>
          </cell>
          <cell r="I245">
            <v>2165.64</v>
          </cell>
          <cell r="J245">
            <v>2165.64</v>
          </cell>
          <cell r="K245">
            <v>8</v>
          </cell>
          <cell r="L245" t="str">
            <v>30F360</v>
          </cell>
          <cell r="M245" t="str">
            <v>NPV</v>
          </cell>
        </row>
        <row r="246">
          <cell r="A246" t="str">
            <v>36212C5J6</v>
          </cell>
          <cell r="B246">
            <v>42278</v>
          </cell>
          <cell r="C246" t="str">
            <v>20 dic 2000</v>
          </cell>
          <cell r="D246">
            <v>554104.1</v>
          </cell>
          <cell r="E246">
            <v>566917.76</v>
          </cell>
          <cell r="F246">
            <v>591483.96</v>
          </cell>
          <cell r="G246">
            <v>24566.2</v>
          </cell>
          <cell r="H246">
            <v>0</v>
          </cell>
          <cell r="I246">
            <v>3694.03</v>
          </cell>
          <cell r="J246">
            <v>3694.03</v>
          </cell>
          <cell r="K246">
            <v>8</v>
          </cell>
          <cell r="L246" t="str">
            <v>30F360</v>
          </cell>
          <cell r="M246" t="str">
            <v>NPV</v>
          </cell>
        </row>
        <row r="247">
          <cell r="A247" t="str">
            <v>36212ECY1</v>
          </cell>
          <cell r="B247">
            <v>42156</v>
          </cell>
          <cell r="C247">
            <v>36937</v>
          </cell>
          <cell r="D247">
            <v>776391.62</v>
          </cell>
          <cell r="E247">
            <v>809388.26</v>
          </cell>
          <cell r="F247">
            <v>828767</v>
          </cell>
          <cell r="G247">
            <v>19378.740000000002</v>
          </cell>
          <cell r="H247">
            <v>0</v>
          </cell>
          <cell r="I247">
            <v>5175.9399999999996</v>
          </cell>
          <cell r="J247">
            <v>5175.9399999999996</v>
          </cell>
          <cell r="K247">
            <v>8</v>
          </cell>
          <cell r="L247" t="str">
            <v>30F360</v>
          </cell>
          <cell r="M247" t="str">
            <v>NPV</v>
          </cell>
        </row>
        <row r="248">
          <cell r="A248" t="str">
            <v>36212EGP6</v>
          </cell>
          <cell r="B248" t="str">
            <v>01 ago 2030</v>
          </cell>
          <cell r="C248">
            <v>36790</v>
          </cell>
          <cell r="D248">
            <v>87109.7</v>
          </cell>
          <cell r="E248">
            <v>89273.83</v>
          </cell>
          <cell r="F248">
            <v>94078.48</v>
          </cell>
          <cell r="G248">
            <v>4804.6499999999996</v>
          </cell>
          <cell r="H248">
            <v>0</v>
          </cell>
          <cell r="I248">
            <v>617.03</v>
          </cell>
          <cell r="J248">
            <v>617.03</v>
          </cell>
          <cell r="K248">
            <v>8.5</v>
          </cell>
          <cell r="L248" t="str">
            <v>30F360</v>
          </cell>
          <cell r="M248" t="str">
            <v>NPV</v>
          </cell>
        </row>
        <row r="249">
          <cell r="A249" t="str">
            <v>36212KAP8</v>
          </cell>
          <cell r="B249">
            <v>42309</v>
          </cell>
          <cell r="C249">
            <v>36937</v>
          </cell>
          <cell r="D249">
            <v>502482.99</v>
          </cell>
          <cell r="E249">
            <v>523838.51</v>
          </cell>
          <cell r="F249">
            <v>536380.49</v>
          </cell>
          <cell r="G249">
            <v>12541.98</v>
          </cell>
          <cell r="H249">
            <v>0</v>
          </cell>
          <cell r="I249">
            <v>3349.89</v>
          </cell>
          <cell r="J249">
            <v>3349.89</v>
          </cell>
          <cell r="K249">
            <v>8</v>
          </cell>
          <cell r="L249" t="str">
            <v>30F360</v>
          </cell>
          <cell r="M249" t="str">
            <v>NPV</v>
          </cell>
        </row>
        <row r="250">
          <cell r="A250" t="str">
            <v>362165LD2</v>
          </cell>
          <cell r="B250">
            <v>39479</v>
          </cell>
          <cell r="C250" t="str">
            <v>16 ago 2001</v>
          </cell>
          <cell r="D250">
            <v>160277.99</v>
          </cell>
          <cell r="E250">
            <v>165987.89000000001</v>
          </cell>
          <cell r="F250">
            <v>171697.8</v>
          </cell>
          <cell r="G250">
            <v>5709.91</v>
          </cell>
          <cell r="H250">
            <v>0</v>
          </cell>
          <cell r="I250">
            <v>934.95</v>
          </cell>
          <cell r="J250">
            <v>934.95</v>
          </cell>
          <cell r="K250">
            <v>7</v>
          </cell>
          <cell r="L250" t="str">
            <v>BOND</v>
          </cell>
          <cell r="M250" t="str">
            <v>NPV</v>
          </cell>
        </row>
        <row r="251">
          <cell r="A251" t="str">
            <v>36216YNX3</v>
          </cell>
          <cell r="B251" t="str">
            <v>01 ago 2007</v>
          </cell>
          <cell r="C251" t="str">
            <v>16 ago 2001</v>
          </cell>
          <cell r="D251">
            <v>19033.11</v>
          </cell>
          <cell r="E251">
            <v>19865.810000000001</v>
          </cell>
          <cell r="F251">
            <v>20443.46</v>
          </cell>
          <cell r="G251">
            <v>577.65</v>
          </cell>
          <cell r="H251">
            <v>0</v>
          </cell>
          <cell r="I251">
            <v>118.96</v>
          </cell>
          <cell r="J251">
            <v>118.96</v>
          </cell>
          <cell r="K251">
            <v>7.5</v>
          </cell>
          <cell r="L251" t="str">
            <v>BOND</v>
          </cell>
          <cell r="M251" t="str">
            <v>NPV</v>
          </cell>
        </row>
        <row r="252">
          <cell r="A252" t="str">
            <v>36217HJY2</v>
          </cell>
          <cell r="B252">
            <v>39569</v>
          </cell>
          <cell r="C252">
            <v>36573</v>
          </cell>
          <cell r="D252">
            <v>103224.13</v>
          </cell>
          <cell r="E252">
            <v>101901.56</v>
          </cell>
          <cell r="F252">
            <v>110578.85</v>
          </cell>
          <cell r="G252">
            <v>8677.2900000000009</v>
          </cell>
          <cell r="H252">
            <v>0</v>
          </cell>
          <cell r="I252">
            <v>602.14</v>
          </cell>
          <cell r="J252">
            <v>602.14</v>
          </cell>
          <cell r="K252">
            <v>7</v>
          </cell>
          <cell r="L252" t="str">
            <v>30F360</v>
          </cell>
          <cell r="M252" t="str">
            <v>NPV</v>
          </cell>
        </row>
        <row r="253">
          <cell r="A253" t="str">
            <v>36217U6J0</v>
          </cell>
          <cell r="B253">
            <v>39356</v>
          </cell>
          <cell r="C253" t="str">
            <v>16 ago 2001</v>
          </cell>
          <cell r="D253">
            <v>57079.18</v>
          </cell>
          <cell r="E253">
            <v>59112.639999999999</v>
          </cell>
          <cell r="F253">
            <v>61146.07</v>
          </cell>
          <cell r="G253">
            <v>2033.43</v>
          </cell>
          <cell r="H253">
            <v>0</v>
          </cell>
          <cell r="I253">
            <v>332.96</v>
          </cell>
          <cell r="J253">
            <v>332.96</v>
          </cell>
          <cell r="K253">
            <v>7</v>
          </cell>
          <cell r="L253" t="str">
            <v>BOND</v>
          </cell>
          <cell r="M253" t="str">
            <v>NPV</v>
          </cell>
        </row>
        <row r="254">
          <cell r="A254" t="str">
            <v>36217YL89</v>
          </cell>
          <cell r="B254">
            <v>39569</v>
          </cell>
          <cell r="C254">
            <v>36573</v>
          </cell>
          <cell r="D254">
            <v>222569.42</v>
          </cell>
          <cell r="E254">
            <v>219717.75</v>
          </cell>
          <cell r="F254">
            <v>238427.49</v>
          </cell>
          <cell r="G254">
            <v>18709.740000000002</v>
          </cell>
          <cell r="H254">
            <v>0</v>
          </cell>
          <cell r="I254">
            <v>1298.32</v>
          </cell>
          <cell r="J254">
            <v>1298.32</v>
          </cell>
          <cell r="K254">
            <v>7</v>
          </cell>
          <cell r="L254" t="str">
            <v>30F360</v>
          </cell>
          <cell r="M254" t="str">
            <v>NPV</v>
          </cell>
        </row>
        <row r="255">
          <cell r="A255" t="str">
            <v>36218KTH0</v>
          </cell>
          <cell r="B255" t="str">
            <v>01 ene 2008</v>
          </cell>
          <cell r="C255" t="str">
            <v>16 ago 2001</v>
          </cell>
          <cell r="D255">
            <v>29557.22</v>
          </cell>
          <cell r="E255">
            <v>30850.33</v>
          </cell>
          <cell r="F255">
            <v>31747.41</v>
          </cell>
          <cell r="G255">
            <v>897.08</v>
          </cell>
          <cell r="H255">
            <v>0</v>
          </cell>
          <cell r="I255">
            <v>184.73</v>
          </cell>
          <cell r="J255">
            <v>184.73</v>
          </cell>
          <cell r="K255">
            <v>7.5</v>
          </cell>
          <cell r="L255" t="str">
            <v>BOND</v>
          </cell>
          <cell r="M255" t="str">
            <v>NPV</v>
          </cell>
        </row>
        <row r="256">
          <cell r="A256" t="str">
            <v>36218KVK0</v>
          </cell>
          <cell r="B256" t="str">
            <v>01 abr 2008</v>
          </cell>
          <cell r="C256" t="str">
            <v>16 ago 2001</v>
          </cell>
          <cell r="D256">
            <v>158654.79999999999</v>
          </cell>
          <cell r="E256">
            <v>165595.95000000001</v>
          </cell>
          <cell r="F256">
            <v>170447.61</v>
          </cell>
          <cell r="G256">
            <v>4851.66</v>
          </cell>
          <cell r="H256">
            <v>0</v>
          </cell>
          <cell r="I256">
            <v>991.59</v>
          </cell>
          <cell r="J256">
            <v>991.59</v>
          </cell>
          <cell r="K256">
            <v>7.5</v>
          </cell>
          <cell r="L256" t="str">
            <v>BOND</v>
          </cell>
          <cell r="M256" t="str">
            <v>NPV</v>
          </cell>
        </row>
        <row r="257">
          <cell r="A257" t="str">
            <v>36218KVQ7</v>
          </cell>
          <cell r="B257" t="str">
            <v>01 abr 2008</v>
          </cell>
          <cell r="C257" t="str">
            <v>16 ago 2001</v>
          </cell>
          <cell r="D257">
            <v>4040.25</v>
          </cell>
          <cell r="E257">
            <v>4244.78</v>
          </cell>
          <cell r="F257">
            <v>4326.26</v>
          </cell>
          <cell r="G257">
            <v>81.48</v>
          </cell>
          <cell r="H257">
            <v>0</v>
          </cell>
          <cell r="I257">
            <v>26.94</v>
          </cell>
          <cell r="J257">
            <v>26.94</v>
          </cell>
          <cell r="K257">
            <v>8</v>
          </cell>
          <cell r="L257" t="str">
            <v>BOND</v>
          </cell>
          <cell r="M257" t="str">
            <v>NPV</v>
          </cell>
        </row>
        <row r="258">
          <cell r="A258" t="str">
            <v>362194MX7</v>
          </cell>
          <cell r="B258">
            <v>39600</v>
          </cell>
          <cell r="C258">
            <v>36573</v>
          </cell>
          <cell r="D258">
            <v>233799</v>
          </cell>
          <cell r="E258">
            <v>230803.44</v>
          </cell>
          <cell r="F258">
            <v>250457.18</v>
          </cell>
          <cell r="G258">
            <v>19653.740000000002</v>
          </cell>
          <cell r="H258">
            <v>0</v>
          </cell>
          <cell r="I258">
            <v>1363.83</v>
          </cell>
          <cell r="J258">
            <v>1363.83</v>
          </cell>
          <cell r="K258">
            <v>7</v>
          </cell>
          <cell r="L258" t="str">
            <v>30F360</v>
          </cell>
          <cell r="M258" t="str">
            <v>NPV</v>
          </cell>
        </row>
        <row r="259">
          <cell r="A259" t="str">
            <v>362194NP3</v>
          </cell>
          <cell r="B259">
            <v>45078</v>
          </cell>
          <cell r="C259" t="str">
            <v>20 dic 2001</v>
          </cell>
          <cell r="D259">
            <v>745028.88</v>
          </cell>
          <cell r="E259">
            <v>765051.54</v>
          </cell>
          <cell r="F259">
            <v>780883.39</v>
          </cell>
          <cell r="G259">
            <v>15831.85</v>
          </cell>
          <cell r="H259">
            <v>0</v>
          </cell>
          <cell r="I259">
            <v>4346</v>
          </cell>
          <cell r="J259">
            <v>4346</v>
          </cell>
          <cell r="K259">
            <v>7</v>
          </cell>
          <cell r="L259" t="str">
            <v>BOND</v>
          </cell>
          <cell r="M259" t="str">
            <v>NPV</v>
          </cell>
        </row>
        <row r="260">
          <cell r="A260" t="str">
            <v>36219LE67</v>
          </cell>
          <cell r="B260">
            <v>38869</v>
          </cell>
          <cell r="C260" t="str">
            <v>16 ago 2001</v>
          </cell>
          <cell r="D260">
            <v>8431.3799999999992</v>
          </cell>
          <cell r="E260">
            <v>8858.2099999999991</v>
          </cell>
          <cell r="F260">
            <v>8911.1299999999992</v>
          </cell>
          <cell r="G260">
            <v>52.92</v>
          </cell>
          <cell r="H260">
            <v>0</v>
          </cell>
          <cell r="I260">
            <v>56.21</v>
          </cell>
          <cell r="J260">
            <v>56.21</v>
          </cell>
          <cell r="K260">
            <v>8</v>
          </cell>
          <cell r="L260" t="str">
            <v>BOND</v>
          </cell>
          <cell r="M260" t="str">
            <v>NPV</v>
          </cell>
        </row>
        <row r="261">
          <cell r="A261" t="str">
            <v>36219SH77</v>
          </cell>
          <cell r="B261" t="str">
            <v>01 abr 2008</v>
          </cell>
          <cell r="C261" t="str">
            <v>16 ago 2001</v>
          </cell>
          <cell r="D261">
            <v>20739.82</v>
          </cell>
          <cell r="E261">
            <v>21647.18</v>
          </cell>
          <cell r="F261">
            <v>22281.41</v>
          </cell>
          <cell r="G261">
            <v>634.23</v>
          </cell>
          <cell r="H261">
            <v>0</v>
          </cell>
          <cell r="I261">
            <v>129.62</v>
          </cell>
          <cell r="J261">
            <v>129.62</v>
          </cell>
          <cell r="K261">
            <v>7.5</v>
          </cell>
          <cell r="L261" t="str">
            <v>BOND</v>
          </cell>
          <cell r="M261" t="str">
            <v>NPV</v>
          </cell>
        </row>
        <row r="262">
          <cell r="A262" t="str">
            <v>3622032M2</v>
          </cell>
          <cell r="B262">
            <v>38899</v>
          </cell>
          <cell r="C262" t="str">
            <v>16 ago 2001</v>
          </cell>
          <cell r="D262">
            <v>2534.46</v>
          </cell>
          <cell r="E262">
            <v>2662.77</v>
          </cell>
          <cell r="F262">
            <v>2678.67</v>
          </cell>
          <cell r="G262">
            <v>15.9</v>
          </cell>
          <cell r="H262">
            <v>0</v>
          </cell>
          <cell r="I262">
            <v>16.899999999999999</v>
          </cell>
          <cell r="J262">
            <v>16.899999999999999</v>
          </cell>
          <cell r="K262">
            <v>8</v>
          </cell>
          <cell r="L262" t="str">
            <v>BOND</v>
          </cell>
          <cell r="M262" t="str">
            <v>NPV</v>
          </cell>
        </row>
        <row r="263">
          <cell r="A263" t="str">
            <v>3622047A1</v>
          </cell>
          <cell r="B263">
            <v>39234</v>
          </cell>
          <cell r="C263" t="str">
            <v>16 ago 2001</v>
          </cell>
          <cell r="D263">
            <v>10455.6</v>
          </cell>
          <cell r="E263">
            <v>10913.03</v>
          </cell>
          <cell r="F263">
            <v>11230.36</v>
          </cell>
          <cell r="G263">
            <v>317.33</v>
          </cell>
          <cell r="H263">
            <v>0</v>
          </cell>
          <cell r="I263">
            <v>65.349999999999994</v>
          </cell>
          <cell r="J263">
            <v>65.349999999999994</v>
          </cell>
          <cell r="K263">
            <v>7.5</v>
          </cell>
          <cell r="L263" t="str">
            <v>BOND</v>
          </cell>
          <cell r="M263" t="str">
            <v>NPV</v>
          </cell>
        </row>
        <row r="264">
          <cell r="A264" t="str">
            <v>362205JT4</v>
          </cell>
          <cell r="B264">
            <v>39508</v>
          </cell>
          <cell r="C264" t="str">
            <v>16 ago 2001</v>
          </cell>
          <cell r="D264">
            <v>335845.12</v>
          </cell>
          <cell r="E264">
            <v>350538.35</v>
          </cell>
          <cell r="F264">
            <v>360808.49</v>
          </cell>
          <cell r="G264">
            <v>10270.14</v>
          </cell>
          <cell r="H264">
            <v>0</v>
          </cell>
          <cell r="I264">
            <v>2099.0300000000002</v>
          </cell>
          <cell r="J264">
            <v>2099.0300000000002</v>
          </cell>
          <cell r="K264">
            <v>7.5</v>
          </cell>
          <cell r="L264" t="str">
            <v>BOND</v>
          </cell>
          <cell r="M264" t="str">
            <v>NPV</v>
          </cell>
        </row>
        <row r="265">
          <cell r="A265" t="str">
            <v>362205JU1</v>
          </cell>
          <cell r="B265">
            <v>39508</v>
          </cell>
          <cell r="C265" t="str">
            <v>16 ago 2001</v>
          </cell>
          <cell r="D265">
            <v>20352.330000000002</v>
          </cell>
          <cell r="E265">
            <v>21382.66</v>
          </cell>
          <cell r="F265">
            <v>21793.07</v>
          </cell>
          <cell r="G265">
            <v>410.41</v>
          </cell>
          <cell r="H265">
            <v>0</v>
          </cell>
          <cell r="I265">
            <v>135.68</v>
          </cell>
          <cell r="J265">
            <v>135.68</v>
          </cell>
          <cell r="K265">
            <v>8</v>
          </cell>
          <cell r="L265" t="str">
            <v>BOND</v>
          </cell>
          <cell r="M265" t="str">
            <v>NPV</v>
          </cell>
        </row>
        <row r="266">
          <cell r="A266" t="str">
            <v>362205XW1</v>
          </cell>
          <cell r="B266" t="str">
            <v>01 ago 2007</v>
          </cell>
          <cell r="C266" t="str">
            <v>16 ago 2001</v>
          </cell>
          <cell r="D266">
            <v>51357.68</v>
          </cell>
          <cell r="E266">
            <v>53604.58</v>
          </cell>
          <cell r="F266">
            <v>55163.28</v>
          </cell>
          <cell r="G266">
            <v>1558.7</v>
          </cell>
          <cell r="H266">
            <v>0</v>
          </cell>
          <cell r="I266">
            <v>320.99</v>
          </cell>
          <cell r="J266">
            <v>320.99</v>
          </cell>
          <cell r="K266">
            <v>7.5</v>
          </cell>
          <cell r="L266" t="str">
            <v>BOND</v>
          </cell>
          <cell r="M266" t="str">
            <v>NPV</v>
          </cell>
        </row>
        <row r="267">
          <cell r="A267" t="str">
            <v>3622095B0</v>
          </cell>
          <cell r="B267">
            <v>39326</v>
          </cell>
          <cell r="C267" t="str">
            <v>16 ago 2001</v>
          </cell>
          <cell r="D267">
            <v>44414.63</v>
          </cell>
          <cell r="E267">
            <v>46357.760000000002</v>
          </cell>
          <cell r="F267">
            <v>47705.75</v>
          </cell>
          <cell r="G267">
            <v>1347.99</v>
          </cell>
          <cell r="H267">
            <v>0</v>
          </cell>
          <cell r="I267">
            <v>277.58999999999997</v>
          </cell>
          <cell r="J267">
            <v>277.58999999999997</v>
          </cell>
          <cell r="K267">
            <v>7.5</v>
          </cell>
          <cell r="L267" t="str">
            <v>BOND</v>
          </cell>
          <cell r="M267" t="str">
            <v>NPV</v>
          </cell>
        </row>
        <row r="268">
          <cell r="A268" t="str">
            <v>3622097G7</v>
          </cell>
          <cell r="B268">
            <v>39356</v>
          </cell>
          <cell r="C268" t="str">
            <v>16 ago 2001</v>
          </cell>
          <cell r="D268">
            <v>88159.46</v>
          </cell>
          <cell r="E268">
            <v>92016.45</v>
          </cell>
          <cell r="F268">
            <v>94692.08</v>
          </cell>
          <cell r="G268">
            <v>2675.63</v>
          </cell>
          <cell r="H268">
            <v>0</v>
          </cell>
          <cell r="I268">
            <v>551</v>
          </cell>
          <cell r="J268">
            <v>551</v>
          </cell>
          <cell r="K268">
            <v>7.5</v>
          </cell>
          <cell r="L268" t="str">
            <v>BOND</v>
          </cell>
          <cell r="M268" t="str">
            <v>NPV</v>
          </cell>
        </row>
        <row r="269">
          <cell r="A269" t="str">
            <v>36220SAX4</v>
          </cell>
          <cell r="B269">
            <v>38384</v>
          </cell>
          <cell r="C269" t="str">
            <v>16 ago 2001</v>
          </cell>
          <cell r="D269">
            <v>12279.35</v>
          </cell>
          <cell r="E269">
            <v>12900.99</v>
          </cell>
          <cell r="F269">
            <v>13054.79</v>
          </cell>
          <cell r="G269">
            <v>153.80000000000001</v>
          </cell>
          <cell r="H269">
            <v>0</v>
          </cell>
          <cell r="I269">
            <v>81.86</v>
          </cell>
          <cell r="J269">
            <v>81.86</v>
          </cell>
          <cell r="K269">
            <v>8</v>
          </cell>
          <cell r="L269" t="str">
            <v>BOND</v>
          </cell>
          <cell r="M269" t="str">
            <v>NPV</v>
          </cell>
        </row>
        <row r="270">
          <cell r="A270" t="str">
            <v>36223CCU0</v>
          </cell>
          <cell r="B270">
            <v>38838</v>
          </cell>
          <cell r="C270" t="str">
            <v>16 ago 2001</v>
          </cell>
          <cell r="D270">
            <v>3637.76</v>
          </cell>
          <cell r="E270">
            <v>3821.92</v>
          </cell>
          <cell r="F270">
            <v>3844.75</v>
          </cell>
          <cell r="G270">
            <v>22.83</v>
          </cell>
          <cell r="H270">
            <v>0</v>
          </cell>
          <cell r="I270">
            <v>24.25</v>
          </cell>
          <cell r="J270">
            <v>24.25</v>
          </cell>
          <cell r="K270">
            <v>8</v>
          </cell>
          <cell r="L270" t="str">
            <v>BOND</v>
          </cell>
          <cell r="M270" t="str">
            <v>NPV</v>
          </cell>
        </row>
        <row r="271">
          <cell r="A271" t="str">
            <v>36223FB67</v>
          </cell>
          <cell r="B271">
            <v>38838</v>
          </cell>
          <cell r="C271" t="str">
            <v>16 ago 2001</v>
          </cell>
          <cell r="D271">
            <v>4507.75</v>
          </cell>
          <cell r="E271">
            <v>4735.95</v>
          </cell>
          <cell r="F271">
            <v>4764.24</v>
          </cell>
          <cell r="G271">
            <v>28.29</v>
          </cell>
          <cell r="H271">
            <v>0</v>
          </cell>
          <cell r="I271">
            <v>30.05</v>
          </cell>
          <cell r="J271">
            <v>30.05</v>
          </cell>
          <cell r="K271">
            <v>8</v>
          </cell>
          <cell r="L271" t="str">
            <v>BOND</v>
          </cell>
          <cell r="M271" t="str">
            <v>NPV</v>
          </cell>
        </row>
        <row r="272">
          <cell r="A272" t="str">
            <v>36223HQ91</v>
          </cell>
          <cell r="B272">
            <v>39569</v>
          </cell>
          <cell r="C272">
            <v>36573</v>
          </cell>
          <cell r="D272">
            <v>144770.22</v>
          </cell>
          <cell r="E272">
            <v>142915.35999999999</v>
          </cell>
          <cell r="F272">
            <v>155085.1</v>
          </cell>
          <cell r="G272">
            <v>12169.74</v>
          </cell>
          <cell r="H272">
            <v>0</v>
          </cell>
          <cell r="I272">
            <v>844.49</v>
          </cell>
          <cell r="J272">
            <v>844.49</v>
          </cell>
          <cell r="K272">
            <v>7</v>
          </cell>
          <cell r="L272" t="str">
            <v>30F360</v>
          </cell>
          <cell r="M272" t="str">
            <v>NPV</v>
          </cell>
        </row>
        <row r="273">
          <cell r="A273" t="str">
            <v>36223HQT7</v>
          </cell>
          <cell r="B273">
            <v>39508</v>
          </cell>
          <cell r="C273" t="str">
            <v>16 ago 2001</v>
          </cell>
          <cell r="D273">
            <v>55670.69</v>
          </cell>
          <cell r="E273">
            <v>58106.28</v>
          </cell>
          <cell r="F273">
            <v>59808.69</v>
          </cell>
          <cell r="G273">
            <v>1702.41</v>
          </cell>
          <cell r="H273">
            <v>0</v>
          </cell>
          <cell r="I273">
            <v>347.94</v>
          </cell>
          <cell r="J273">
            <v>347.94</v>
          </cell>
          <cell r="K273">
            <v>7.5</v>
          </cell>
          <cell r="L273" t="str">
            <v>BOND</v>
          </cell>
          <cell r="M273" t="str">
            <v>NPV</v>
          </cell>
        </row>
        <row r="274">
          <cell r="A274" t="str">
            <v>36223L3K2</v>
          </cell>
          <cell r="B274" t="str">
            <v>01 ene 2007</v>
          </cell>
          <cell r="C274" t="str">
            <v>16 ago 2001</v>
          </cell>
          <cell r="D274">
            <v>32172.51</v>
          </cell>
          <cell r="E274">
            <v>33801.25</v>
          </cell>
          <cell r="F274">
            <v>34003.129999999997</v>
          </cell>
          <cell r="G274">
            <v>201.88</v>
          </cell>
          <cell r="H274">
            <v>0</v>
          </cell>
          <cell r="I274">
            <v>214.48</v>
          </cell>
          <cell r="J274">
            <v>214.48</v>
          </cell>
          <cell r="K274">
            <v>8</v>
          </cell>
          <cell r="L274" t="str">
            <v>BOND</v>
          </cell>
          <cell r="M274" t="str">
            <v>NPV</v>
          </cell>
        </row>
        <row r="275">
          <cell r="A275" t="str">
            <v>36223MU53</v>
          </cell>
          <cell r="B275">
            <v>38961</v>
          </cell>
          <cell r="C275" t="str">
            <v>16 ago 2001</v>
          </cell>
          <cell r="D275">
            <v>60905.93</v>
          </cell>
          <cell r="E275">
            <v>63989.29</v>
          </cell>
          <cell r="F275">
            <v>64371.48</v>
          </cell>
          <cell r="G275">
            <v>382.19</v>
          </cell>
          <cell r="H275">
            <v>0</v>
          </cell>
          <cell r="I275">
            <v>406.04</v>
          </cell>
          <cell r="J275">
            <v>406.04</v>
          </cell>
          <cell r="K275">
            <v>8</v>
          </cell>
          <cell r="L275" t="str">
            <v>BOND</v>
          </cell>
          <cell r="M275" t="str">
            <v>NPV</v>
          </cell>
        </row>
        <row r="276">
          <cell r="A276" t="str">
            <v>36223NCW2</v>
          </cell>
          <cell r="B276" t="str">
            <v>01 ago 2006</v>
          </cell>
          <cell r="C276" t="str">
            <v>16 ago 2001</v>
          </cell>
          <cell r="D276">
            <v>25969.119999999999</v>
          </cell>
          <cell r="E276">
            <v>27283.81</v>
          </cell>
          <cell r="F276">
            <v>27446.76</v>
          </cell>
          <cell r="G276">
            <v>162.94999999999999</v>
          </cell>
          <cell r="H276">
            <v>0</v>
          </cell>
          <cell r="I276">
            <v>173.13</v>
          </cell>
          <cell r="J276">
            <v>173.13</v>
          </cell>
          <cell r="K276">
            <v>8</v>
          </cell>
          <cell r="L276" t="str">
            <v>BOND</v>
          </cell>
          <cell r="M276" t="str">
            <v>NPV</v>
          </cell>
        </row>
        <row r="277">
          <cell r="A277" t="str">
            <v>36223NTU8</v>
          </cell>
          <cell r="B277" t="str">
            <v>01 ago 2006</v>
          </cell>
          <cell r="C277" t="str">
            <v>16 ago 2001</v>
          </cell>
          <cell r="D277">
            <v>15873.14</v>
          </cell>
          <cell r="E277">
            <v>16676.72</v>
          </cell>
          <cell r="F277">
            <v>16776.32</v>
          </cell>
          <cell r="G277">
            <v>99.6</v>
          </cell>
          <cell r="H277">
            <v>0</v>
          </cell>
          <cell r="I277">
            <v>105.82</v>
          </cell>
          <cell r="J277">
            <v>105.82</v>
          </cell>
          <cell r="K277">
            <v>8</v>
          </cell>
          <cell r="L277" t="str">
            <v>BOND</v>
          </cell>
          <cell r="M277" t="str">
            <v>NPV</v>
          </cell>
        </row>
        <row r="278">
          <cell r="A278" t="str">
            <v>36223QX69</v>
          </cell>
          <cell r="B278">
            <v>39203</v>
          </cell>
          <cell r="C278" t="str">
            <v>16 ago 2001</v>
          </cell>
          <cell r="D278">
            <v>29342.82</v>
          </cell>
          <cell r="E278">
            <v>30828.29</v>
          </cell>
          <cell r="F278">
            <v>31416.77</v>
          </cell>
          <cell r="G278">
            <v>588.48</v>
          </cell>
          <cell r="H278">
            <v>0</v>
          </cell>
          <cell r="I278">
            <v>195.62</v>
          </cell>
          <cell r="J278">
            <v>195.62</v>
          </cell>
          <cell r="K278">
            <v>8</v>
          </cell>
          <cell r="L278" t="str">
            <v>BOND</v>
          </cell>
          <cell r="M278" t="str">
            <v>NPV</v>
          </cell>
        </row>
        <row r="279">
          <cell r="A279" t="str">
            <v>36223RAA3</v>
          </cell>
          <cell r="B279" t="str">
            <v>01 dic 2006</v>
          </cell>
          <cell r="C279" t="str">
            <v>16 ago 2001</v>
          </cell>
          <cell r="D279">
            <v>26339.63</v>
          </cell>
          <cell r="E279">
            <v>27491.99</v>
          </cell>
          <cell r="F279">
            <v>27913.69</v>
          </cell>
          <cell r="G279">
            <v>421.7</v>
          </cell>
          <cell r="H279">
            <v>0</v>
          </cell>
          <cell r="I279">
            <v>164.62</v>
          </cell>
          <cell r="J279">
            <v>164.62</v>
          </cell>
          <cell r="K279">
            <v>7.5</v>
          </cell>
          <cell r="L279" t="str">
            <v>BOND</v>
          </cell>
          <cell r="M279" t="str">
            <v>NPV</v>
          </cell>
        </row>
        <row r="280">
          <cell r="A280" t="str">
            <v>36223RBX2</v>
          </cell>
          <cell r="B280">
            <v>39142</v>
          </cell>
          <cell r="C280" t="str">
            <v>16 ago 2001</v>
          </cell>
          <cell r="D280">
            <v>48054.42</v>
          </cell>
          <cell r="E280">
            <v>50156.800000000003</v>
          </cell>
          <cell r="F280">
            <v>51615.25</v>
          </cell>
          <cell r="G280">
            <v>1458.45</v>
          </cell>
          <cell r="H280">
            <v>0</v>
          </cell>
          <cell r="I280">
            <v>300.33999999999997</v>
          </cell>
          <cell r="J280">
            <v>300.33999999999997</v>
          </cell>
          <cell r="K280">
            <v>7.5</v>
          </cell>
          <cell r="L280" t="str">
            <v>BOND</v>
          </cell>
          <cell r="M280" t="str">
            <v>NPV</v>
          </cell>
        </row>
        <row r="281">
          <cell r="A281" t="str">
            <v>36223RE50</v>
          </cell>
          <cell r="B281">
            <v>44866</v>
          </cell>
          <cell r="C281" t="str">
            <v>20 dic 2001</v>
          </cell>
          <cell r="D281">
            <v>130457.55</v>
          </cell>
          <cell r="E281">
            <v>133963.6</v>
          </cell>
          <cell r="F281">
            <v>136923.03</v>
          </cell>
          <cell r="G281">
            <v>2959.43</v>
          </cell>
          <cell r="H281">
            <v>0</v>
          </cell>
          <cell r="I281">
            <v>761</v>
          </cell>
          <cell r="J281">
            <v>761</v>
          </cell>
          <cell r="K281">
            <v>7</v>
          </cell>
          <cell r="L281" t="str">
            <v>BOND</v>
          </cell>
          <cell r="M281" t="str">
            <v>NPV</v>
          </cell>
        </row>
        <row r="282">
          <cell r="A282" t="str">
            <v>36223S4L4</v>
          </cell>
          <cell r="B282">
            <v>39264</v>
          </cell>
          <cell r="C282" t="str">
            <v>16 ago 2001</v>
          </cell>
          <cell r="D282">
            <v>7949.93</v>
          </cell>
          <cell r="E282">
            <v>8352.41</v>
          </cell>
          <cell r="F282">
            <v>8511.83</v>
          </cell>
          <cell r="G282">
            <v>159.41999999999999</v>
          </cell>
          <cell r="H282">
            <v>0</v>
          </cell>
          <cell r="I282">
            <v>53</v>
          </cell>
          <cell r="J282">
            <v>53</v>
          </cell>
          <cell r="K282">
            <v>8</v>
          </cell>
          <cell r="L282" t="str">
            <v>BOND</v>
          </cell>
          <cell r="M282" t="str">
            <v>NPV</v>
          </cell>
        </row>
        <row r="283">
          <cell r="A283" t="str">
            <v>36223SBX0</v>
          </cell>
          <cell r="B283" t="str">
            <v>01 ene 2007</v>
          </cell>
          <cell r="C283" t="str">
            <v>16 ago 2001</v>
          </cell>
          <cell r="D283">
            <v>1796.27</v>
          </cell>
          <cell r="E283">
            <v>1887.21</v>
          </cell>
          <cell r="F283">
            <v>1898.48</v>
          </cell>
          <cell r="G283">
            <v>11.27</v>
          </cell>
          <cell r="H283">
            <v>0</v>
          </cell>
          <cell r="I283">
            <v>11.98</v>
          </cell>
          <cell r="J283">
            <v>11.98</v>
          </cell>
          <cell r="K283">
            <v>8</v>
          </cell>
          <cell r="L283" t="str">
            <v>BOND</v>
          </cell>
          <cell r="M283" t="str">
            <v>NPV</v>
          </cell>
        </row>
        <row r="284">
          <cell r="A284" t="str">
            <v>36223SDP5</v>
          </cell>
          <cell r="B284">
            <v>39142</v>
          </cell>
          <cell r="C284" t="str">
            <v>16 ago 2001</v>
          </cell>
          <cell r="D284">
            <v>31128.71</v>
          </cell>
          <cell r="E284">
            <v>32490.6</v>
          </cell>
          <cell r="F284">
            <v>33435.35</v>
          </cell>
          <cell r="G284">
            <v>944.75</v>
          </cell>
          <cell r="H284">
            <v>0</v>
          </cell>
          <cell r="I284">
            <v>194.55</v>
          </cell>
          <cell r="J284">
            <v>194.55</v>
          </cell>
          <cell r="K284">
            <v>7.5</v>
          </cell>
          <cell r="L284" t="str">
            <v>BOND</v>
          </cell>
          <cell r="M284" t="str">
            <v>NPV</v>
          </cell>
        </row>
        <row r="285">
          <cell r="A285" t="str">
            <v>36223T6C0</v>
          </cell>
          <cell r="B285">
            <v>39142</v>
          </cell>
          <cell r="C285" t="str">
            <v>16 ago 2001</v>
          </cell>
          <cell r="D285">
            <v>10665.58</v>
          </cell>
          <cell r="E285">
            <v>11132.2</v>
          </cell>
          <cell r="F285">
            <v>11302.96</v>
          </cell>
          <cell r="G285">
            <v>170.76</v>
          </cell>
          <cell r="H285">
            <v>0</v>
          </cell>
          <cell r="I285">
            <v>66.66</v>
          </cell>
          <cell r="J285">
            <v>66.66</v>
          </cell>
          <cell r="K285">
            <v>7.5</v>
          </cell>
          <cell r="L285" t="str">
            <v>BOND</v>
          </cell>
          <cell r="M285" t="str">
            <v>NPV</v>
          </cell>
        </row>
        <row r="286">
          <cell r="A286" t="str">
            <v>36223UCY2</v>
          </cell>
          <cell r="B286" t="str">
            <v>01 abr 2007</v>
          </cell>
          <cell r="C286" t="str">
            <v>16 ago 2001</v>
          </cell>
          <cell r="D286">
            <v>19997.09</v>
          </cell>
          <cell r="E286">
            <v>21009.45</v>
          </cell>
          <cell r="F286">
            <v>21410.48</v>
          </cell>
          <cell r="G286">
            <v>401.03</v>
          </cell>
          <cell r="H286">
            <v>0</v>
          </cell>
          <cell r="I286">
            <v>133.31</v>
          </cell>
          <cell r="J286">
            <v>133.31</v>
          </cell>
          <cell r="K286">
            <v>8</v>
          </cell>
          <cell r="L286" t="str">
            <v>BOND</v>
          </cell>
          <cell r="M286" t="str">
            <v>NPV</v>
          </cell>
        </row>
        <row r="287">
          <cell r="A287" t="str">
            <v>36223UGW2</v>
          </cell>
          <cell r="B287">
            <v>39203</v>
          </cell>
          <cell r="C287" t="str">
            <v>16 ago 2001</v>
          </cell>
          <cell r="D287">
            <v>20007.5</v>
          </cell>
          <cell r="E287">
            <v>21020.38</v>
          </cell>
          <cell r="F287">
            <v>21421.63</v>
          </cell>
          <cell r="G287">
            <v>401.25</v>
          </cell>
          <cell r="H287">
            <v>0</v>
          </cell>
          <cell r="I287">
            <v>133.38</v>
          </cell>
          <cell r="J287">
            <v>133.38</v>
          </cell>
          <cell r="K287">
            <v>8</v>
          </cell>
          <cell r="L287" t="str">
            <v>BOND</v>
          </cell>
          <cell r="M287" t="str">
            <v>NPV</v>
          </cell>
        </row>
        <row r="288">
          <cell r="A288" t="str">
            <v>36223UU48</v>
          </cell>
          <cell r="B288">
            <v>39022</v>
          </cell>
          <cell r="C288" t="str">
            <v>16 ago 2001</v>
          </cell>
          <cell r="D288">
            <v>1950.78</v>
          </cell>
          <cell r="E288">
            <v>2049.54</v>
          </cell>
          <cell r="F288">
            <v>2061.7800000000002</v>
          </cell>
          <cell r="G288">
            <v>12.24</v>
          </cell>
          <cell r="H288">
            <v>0</v>
          </cell>
          <cell r="I288">
            <v>13.01</v>
          </cell>
          <cell r="J288">
            <v>13.01</v>
          </cell>
          <cell r="K288">
            <v>8</v>
          </cell>
          <cell r="L288" t="str">
            <v>BOND</v>
          </cell>
          <cell r="M288" t="str">
            <v>NPV</v>
          </cell>
        </row>
        <row r="289">
          <cell r="A289" t="str">
            <v>36223V5S1</v>
          </cell>
          <cell r="B289">
            <v>39142</v>
          </cell>
          <cell r="C289" t="str">
            <v>16 ago 2001</v>
          </cell>
          <cell r="D289">
            <v>59723.89</v>
          </cell>
          <cell r="E289">
            <v>62336.83</v>
          </cell>
          <cell r="F289">
            <v>64149.43</v>
          </cell>
          <cell r="G289">
            <v>1812.6</v>
          </cell>
          <cell r="H289">
            <v>0</v>
          </cell>
          <cell r="I289">
            <v>373.27</v>
          </cell>
          <cell r="J289">
            <v>373.27</v>
          </cell>
          <cell r="K289">
            <v>7.5</v>
          </cell>
          <cell r="L289" t="str">
            <v>BOND</v>
          </cell>
          <cell r="M289" t="str">
            <v>NPV</v>
          </cell>
        </row>
        <row r="290">
          <cell r="A290" t="str">
            <v>36223VAU0</v>
          </cell>
          <cell r="B290" t="str">
            <v>01 abr 2007</v>
          </cell>
          <cell r="C290" t="str">
            <v>16 ago 2001</v>
          </cell>
          <cell r="D290">
            <v>62161.55</v>
          </cell>
          <cell r="E290">
            <v>65308.47</v>
          </cell>
          <cell r="F290">
            <v>66555.13</v>
          </cell>
          <cell r="G290">
            <v>1246.6600000000001</v>
          </cell>
          <cell r="H290">
            <v>0</v>
          </cell>
          <cell r="I290">
            <v>414.41</v>
          </cell>
          <cell r="J290">
            <v>414.41</v>
          </cell>
          <cell r="K290">
            <v>7.5</v>
          </cell>
          <cell r="L290" t="str">
            <v>BOND</v>
          </cell>
          <cell r="M290" t="str">
            <v>NPV</v>
          </cell>
        </row>
        <row r="291">
          <cell r="A291" t="str">
            <v>36223VBB1</v>
          </cell>
          <cell r="B291" t="str">
            <v>01 ene 2007</v>
          </cell>
          <cell r="C291" t="str">
            <v>16 ago 2001</v>
          </cell>
          <cell r="D291">
            <v>7166.65</v>
          </cell>
          <cell r="E291">
            <v>7529.45</v>
          </cell>
          <cell r="F291">
            <v>7673.19</v>
          </cell>
          <cell r="G291">
            <v>143.74</v>
          </cell>
          <cell r="H291">
            <v>0</v>
          </cell>
          <cell r="I291">
            <v>47.78</v>
          </cell>
          <cell r="J291">
            <v>47.78</v>
          </cell>
          <cell r="K291">
            <v>8</v>
          </cell>
          <cell r="L291" t="str">
            <v>BOND</v>
          </cell>
          <cell r="M291" t="str">
            <v>NPV</v>
          </cell>
        </row>
        <row r="292">
          <cell r="A292" t="str">
            <v>36223VBR6</v>
          </cell>
          <cell r="B292">
            <v>39142</v>
          </cell>
          <cell r="C292" t="str">
            <v>16 ago 2001</v>
          </cell>
          <cell r="D292">
            <v>16556.43</v>
          </cell>
          <cell r="E292">
            <v>17280.78</v>
          </cell>
          <cell r="F292">
            <v>17783.259999999998</v>
          </cell>
          <cell r="G292">
            <v>502.48</v>
          </cell>
          <cell r="H292">
            <v>0</v>
          </cell>
          <cell r="I292">
            <v>103.48</v>
          </cell>
          <cell r="J292">
            <v>103.48</v>
          </cell>
          <cell r="K292">
            <v>7.5</v>
          </cell>
          <cell r="L292" t="str">
            <v>BOND</v>
          </cell>
          <cell r="M292" t="str">
            <v>NPV</v>
          </cell>
        </row>
        <row r="293">
          <cell r="A293" t="str">
            <v>36223VCA2</v>
          </cell>
          <cell r="B293" t="str">
            <v>01 ene 2007</v>
          </cell>
          <cell r="C293" t="str">
            <v>16 ago 2001</v>
          </cell>
          <cell r="D293">
            <v>32241.59</v>
          </cell>
          <cell r="E293">
            <v>33652.17</v>
          </cell>
          <cell r="F293">
            <v>34168.35</v>
          </cell>
          <cell r="G293">
            <v>516.17999999999995</v>
          </cell>
          <cell r="H293">
            <v>0</v>
          </cell>
          <cell r="I293">
            <v>201.51</v>
          </cell>
          <cell r="J293">
            <v>201.51</v>
          </cell>
          <cell r="K293">
            <v>7.5</v>
          </cell>
          <cell r="L293" t="str">
            <v>BOND</v>
          </cell>
          <cell r="M293" t="str">
            <v>NPV</v>
          </cell>
        </row>
        <row r="294">
          <cell r="A294" t="str">
            <v>36223VPC4</v>
          </cell>
          <cell r="B294">
            <v>39142</v>
          </cell>
          <cell r="C294" t="str">
            <v>16 ago 2001</v>
          </cell>
          <cell r="D294">
            <v>21830.82</v>
          </cell>
          <cell r="E294">
            <v>22785.93</v>
          </cell>
          <cell r="F294">
            <v>23448.48</v>
          </cell>
          <cell r="G294">
            <v>662.55</v>
          </cell>
          <cell r="H294">
            <v>0</v>
          </cell>
          <cell r="I294">
            <v>136.44</v>
          </cell>
          <cell r="J294">
            <v>136.44</v>
          </cell>
          <cell r="K294">
            <v>7.5</v>
          </cell>
          <cell r="L294" t="str">
            <v>BOND</v>
          </cell>
          <cell r="M294" t="str">
            <v>NPV</v>
          </cell>
        </row>
        <row r="295">
          <cell r="A295" t="str">
            <v>36223VRL2</v>
          </cell>
          <cell r="B295">
            <v>39142</v>
          </cell>
          <cell r="C295" t="str">
            <v>16 ago 2001</v>
          </cell>
          <cell r="D295">
            <v>28959.37</v>
          </cell>
          <cell r="E295">
            <v>30226.36</v>
          </cell>
          <cell r="F295">
            <v>31105.26</v>
          </cell>
          <cell r="G295">
            <v>878.9</v>
          </cell>
          <cell r="H295">
            <v>0</v>
          </cell>
          <cell r="I295">
            <v>181</v>
          </cell>
          <cell r="J295">
            <v>181</v>
          </cell>
          <cell r="K295">
            <v>7.5</v>
          </cell>
          <cell r="L295" t="str">
            <v>BOND</v>
          </cell>
          <cell r="M295" t="str">
            <v>NPV</v>
          </cell>
        </row>
        <row r="296">
          <cell r="A296" t="str">
            <v>36223VS72</v>
          </cell>
          <cell r="B296">
            <v>39203</v>
          </cell>
          <cell r="C296" t="str">
            <v>16 ago 2001</v>
          </cell>
          <cell r="D296">
            <v>7095.25</v>
          </cell>
          <cell r="E296">
            <v>7454.44</v>
          </cell>
          <cell r="F296">
            <v>7596.74</v>
          </cell>
          <cell r="G296">
            <v>142.30000000000001</v>
          </cell>
          <cell r="H296">
            <v>0</v>
          </cell>
          <cell r="I296">
            <v>47.3</v>
          </cell>
          <cell r="J296">
            <v>47.3</v>
          </cell>
          <cell r="K296">
            <v>8</v>
          </cell>
          <cell r="L296" t="str">
            <v>BOND</v>
          </cell>
          <cell r="M296" t="str">
            <v>NPV</v>
          </cell>
        </row>
        <row r="297">
          <cell r="A297" t="str">
            <v>36223WAE4</v>
          </cell>
          <cell r="B297">
            <v>45200</v>
          </cell>
          <cell r="C297" t="str">
            <v>20 dic 2001</v>
          </cell>
          <cell r="D297">
            <v>2519620.65</v>
          </cell>
          <cell r="E297">
            <v>2587335.4500000002</v>
          </cell>
          <cell r="F297">
            <v>2640877.4</v>
          </cell>
          <cell r="G297">
            <v>53541.95</v>
          </cell>
          <cell r="H297">
            <v>0</v>
          </cell>
          <cell r="I297">
            <v>14697.78</v>
          </cell>
          <cell r="J297">
            <v>14697.78</v>
          </cell>
          <cell r="K297">
            <v>7</v>
          </cell>
          <cell r="L297" t="str">
            <v>BOND</v>
          </cell>
          <cell r="M297" t="str">
            <v>NPV</v>
          </cell>
        </row>
        <row r="298">
          <cell r="A298" t="str">
            <v>36223WB52</v>
          </cell>
          <cell r="B298">
            <v>39387</v>
          </cell>
          <cell r="C298" t="str">
            <v>16 ago 2001</v>
          </cell>
          <cell r="D298">
            <v>154554.79</v>
          </cell>
          <cell r="E298">
            <v>161316.56</v>
          </cell>
          <cell r="F298">
            <v>166007.29999999999</v>
          </cell>
          <cell r="G298">
            <v>4690.74</v>
          </cell>
          <cell r="H298">
            <v>0</v>
          </cell>
          <cell r="I298">
            <v>965.97</v>
          </cell>
          <cell r="J298">
            <v>965.97</v>
          </cell>
          <cell r="K298">
            <v>7.5</v>
          </cell>
          <cell r="L298" t="str">
            <v>BOND</v>
          </cell>
          <cell r="M298" t="str">
            <v>NPV</v>
          </cell>
        </row>
        <row r="299">
          <cell r="A299" t="str">
            <v>36223WBC7</v>
          </cell>
          <cell r="B299">
            <v>44835</v>
          </cell>
          <cell r="C299" t="str">
            <v>20 dic 2001</v>
          </cell>
          <cell r="D299">
            <v>54509.04</v>
          </cell>
          <cell r="E299">
            <v>55973.98</v>
          </cell>
          <cell r="F299">
            <v>57210.51</v>
          </cell>
          <cell r="G299">
            <v>1236.53</v>
          </cell>
          <cell r="H299">
            <v>0</v>
          </cell>
          <cell r="I299">
            <v>317.97000000000003</v>
          </cell>
          <cell r="J299">
            <v>317.97000000000003</v>
          </cell>
          <cell r="K299">
            <v>7</v>
          </cell>
          <cell r="L299" t="str">
            <v>BOND</v>
          </cell>
          <cell r="M299" t="str">
            <v>NPV</v>
          </cell>
        </row>
        <row r="300">
          <cell r="A300" t="str">
            <v>36223WBD5</v>
          </cell>
          <cell r="B300">
            <v>39356</v>
          </cell>
          <cell r="C300" t="str">
            <v>16 ago 2001</v>
          </cell>
          <cell r="D300">
            <v>6317.39</v>
          </cell>
          <cell r="E300">
            <v>6637.2</v>
          </cell>
          <cell r="F300">
            <v>6763.9</v>
          </cell>
          <cell r="G300">
            <v>126.7</v>
          </cell>
          <cell r="H300">
            <v>0</v>
          </cell>
          <cell r="I300">
            <v>42.12</v>
          </cell>
          <cell r="J300">
            <v>42.12</v>
          </cell>
          <cell r="K300">
            <v>8</v>
          </cell>
          <cell r="L300" t="str">
            <v>BOND</v>
          </cell>
          <cell r="M300" t="str">
            <v>NPV</v>
          </cell>
        </row>
        <row r="301">
          <cell r="A301" t="str">
            <v>36223WPC2</v>
          </cell>
          <cell r="B301">
            <v>39387</v>
          </cell>
          <cell r="C301" t="str">
            <v>16 ago 2001</v>
          </cell>
          <cell r="D301">
            <v>14544.72</v>
          </cell>
          <cell r="E301">
            <v>15181.05</v>
          </cell>
          <cell r="F301">
            <v>15622.48</v>
          </cell>
          <cell r="G301">
            <v>441.43</v>
          </cell>
          <cell r="H301">
            <v>0</v>
          </cell>
          <cell r="I301">
            <v>90.9</v>
          </cell>
          <cell r="J301">
            <v>90.9</v>
          </cell>
          <cell r="K301">
            <v>7</v>
          </cell>
          <cell r="L301" t="str">
            <v>BOND</v>
          </cell>
          <cell r="M301" t="str">
            <v>NPV</v>
          </cell>
        </row>
        <row r="302">
          <cell r="A302" t="str">
            <v>36223WYD0</v>
          </cell>
          <cell r="B302">
            <v>39114</v>
          </cell>
          <cell r="C302" t="str">
            <v>16 ago 2001</v>
          </cell>
          <cell r="D302">
            <v>1281.73</v>
          </cell>
          <cell r="E302">
            <v>1346.61</v>
          </cell>
          <cell r="F302">
            <v>1354.66</v>
          </cell>
          <cell r="G302">
            <v>8.0500000000000007</v>
          </cell>
          <cell r="H302">
            <v>0</v>
          </cell>
          <cell r="I302">
            <v>8.5399999999999991</v>
          </cell>
          <cell r="J302">
            <v>8.5399999999999991</v>
          </cell>
          <cell r="K302">
            <v>8</v>
          </cell>
          <cell r="L302" t="str">
            <v>BOND</v>
          </cell>
          <cell r="M302" t="str">
            <v>NPV</v>
          </cell>
        </row>
        <row r="303">
          <cell r="A303" t="str">
            <v>36223X5A6</v>
          </cell>
          <cell r="B303">
            <v>39479</v>
          </cell>
          <cell r="C303" t="str">
            <v>16 ago 2001</v>
          </cell>
          <cell r="D303">
            <v>82408.67</v>
          </cell>
          <cell r="E303">
            <v>86014.04</v>
          </cell>
          <cell r="F303">
            <v>88515.15</v>
          </cell>
          <cell r="G303">
            <v>2501.11</v>
          </cell>
          <cell r="H303">
            <v>0</v>
          </cell>
          <cell r="I303">
            <v>515.04999999999995</v>
          </cell>
          <cell r="J303">
            <v>515.04999999999995</v>
          </cell>
          <cell r="K303">
            <v>7.5</v>
          </cell>
          <cell r="L303" t="str">
            <v>BOND</v>
          </cell>
          <cell r="M303" t="str">
            <v>NPV</v>
          </cell>
        </row>
        <row r="304">
          <cell r="A304" t="str">
            <v>36223XEV0</v>
          </cell>
          <cell r="B304">
            <v>39142</v>
          </cell>
          <cell r="C304" t="str">
            <v>16 ago 2001</v>
          </cell>
          <cell r="D304">
            <v>7662.93</v>
          </cell>
          <cell r="E304">
            <v>7998.2</v>
          </cell>
          <cell r="F304">
            <v>8230.75</v>
          </cell>
          <cell r="G304">
            <v>232.55</v>
          </cell>
          <cell r="H304">
            <v>0</v>
          </cell>
          <cell r="I304">
            <v>47.89</v>
          </cell>
          <cell r="J304">
            <v>47.89</v>
          </cell>
          <cell r="K304">
            <v>7.5</v>
          </cell>
          <cell r="L304" t="str">
            <v>BOND</v>
          </cell>
          <cell r="M304" t="str">
            <v>NPV</v>
          </cell>
        </row>
        <row r="305">
          <cell r="A305" t="str">
            <v>36223XHF2</v>
          </cell>
          <cell r="B305">
            <v>39142</v>
          </cell>
          <cell r="C305" t="str">
            <v>16 ago 2001</v>
          </cell>
          <cell r="D305">
            <v>21658.12</v>
          </cell>
          <cell r="E305">
            <v>22605.65</v>
          </cell>
          <cell r="F305">
            <v>23262.99</v>
          </cell>
          <cell r="G305">
            <v>657.34</v>
          </cell>
          <cell r="H305">
            <v>0</v>
          </cell>
          <cell r="I305">
            <v>135.36000000000001</v>
          </cell>
          <cell r="J305">
            <v>135.36000000000001</v>
          </cell>
          <cell r="K305">
            <v>7.5</v>
          </cell>
          <cell r="L305" t="str">
            <v>BOND</v>
          </cell>
          <cell r="M305" t="str">
            <v>NPV</v>
          </cell>
        </row>
        <row r="306">
          <cell r="A306" t="str">
            <v>36223XKT8</v>
          </cell>
          <cell r="B306">
            <v>39142</v>
          </cell>
          <cell r="C306" t="str">
            <v>16 ago 2001</v>
          </cell>
          <cell r="D306">
            <v>432157.85</v>
          </cell>
          <cell r="E306">
            <v>451064.77</v>
          </cell>
          <cell r="F306">
            <v>464180.75</v>
          </cell>
          <cell r="G306">
            <v>13115.98</v>
          </cell>
          <cell r="H306">
            <v>0</v>
          </cell>
          <cell r="I306">
            <v>2700.99</v>
          </cell>
          <cell r="J306">
            <v>2700.99</v>
          </cell>
          <cell r="K306">
            <v>7.5</v>
          </cell>
          <cell r="L306" t="str">
            <v>BOND</v>
          </cell>
          <cell r="M306" t="str">
            <v>NPV</v>
          </cell>
        </row>
        <row r="307">
          <cell r="A307" t="str">
            <v>36223XLB6</v>
          </cell>
          <cell r="B307">
            <v>39203</v>
          </cell>
          <cell r="C307" t="str">
            <v>16 ago 2001</v>
          </cell>
          <cell r="D307">
            <v>61299.78</v>
          </cell>
          <cell r="E307">
            <v>64403.07</v>
          </cell>
          <cell r="F307">
            <v>65632.45</v>
          </cell>
          <cell r="G307">
            <v>1229.3800000000001</v>
          </cell>
          <cell r="H307">
            <v>0</v>
          </cell>
          <cell r="I307">
            <v>408.67</v>
          </cell>
          <cell r="J307">
            <v>408.67</v>
          </cell>
          <cell r="K307">
            <v>8</v>
          </cell>
          <cell r="L307" t="str">
            <v>BOND</v>
          </cell>
          <cell r="M307" t="str">
            <v>NPV</v>
          </cell>
        </row>
        <row r="308">
          <cell r="A308" t="str">
            <v>36223XLK6</v>
          </cell>
          <cell r="B308">
            <v>39234</v>
          </cell>
          <cell r="C308" t="str">
            <v>16 ago 2001</v>
          </cell>
          <cell r="D308">
            <v>5545.13</v>
          </cell>
          <cell r="E308">
            <v>5825.83</v>
          </cell>
          <cell r="F308">
            <v>5937.06</v>
          </cell>
          <cell r="G308">
            <v>111.23</v>
          </cell>
          <cell r="H308">
            <v>0</v>
          </cell>
          <cell r="I308">
            <v>36.97</v>
          </cell>
          <cell r="J308">
            <v>36.97</v>
          </cell>
          <cell r="K308">
            <v>8</v>
          </cell>
          <cell r="L308" t="str">
            <v>BOND</v>
          </cell>
          <cell r="M308" t="str">
            <v>NPV</v>
          </cell>
        </row>
        <row r="309">
          <cell r="A309" t="str">
            <v>36223XNK4</v>
          </cell>
          <cell r="B309">
            <v>39142</v>
          </cell>
          <cell r="C309" t="str">
            <v>16 ago 2001</v>
          </cell>
          <cell r="D309">
            <v>131501.92000000001</v>
          </cell>
          <cell r="E309">
            <v>137255.12</v>
          </cell>
          <cell r="F309">
            <v>141246.21</v>
          </cell>
          <cell r="G309">
            <v>3991.09</v>
          </cell>
          <cell r="H309">
            <v>0</v>
          </cell>
          <cell r="I309">
            <v>821.89</v>
          </cell>
          <cell r="J309">
            <v>821.89</v>
          </cell>
          <cell r="K309">
            <v>7.5</v>
          </cell>
          <cell r="L309" t="str">
            <v>BOND</v>
          </cell>
          <cell r="M309" t="str">
            <v>NPV</v>
          </cell>
        </row>
        <row r="310">
          <cell r="A310" t="str">
            <v>36223YPE4</v>
          </cell>
          <cell r="B310" t="str">
            <v>01 ago 2007</v>
          </cell>
          <cell r="C310" t="str">
            <v>16 ago 2001</v>
          </cell>
          <cell r="D310">
            <v>72621.740000000005</v>
          </cell>
          <cell r="E310">
            <v>75798.94</v>
          </cell>
          <cell r="F310">
            <v>78003.009999999995</v>
          </cell>
          <cell r="G310">
            <v>2204.0700000000002</v>
          </cell>
          <cell r="H310">
            <v>0</v>
          </cell>
          <cell r="I310">
            <v>453.89</v>
          </cell>
          <cell r="J310">
            <v>453.89</v>
          </cell>
          <cell r="K310">
            <v>7.5</v>
          </cell>
          <cell r="L310" t="str">
            <v>BOND</v>
          </cell>
          <cell r="M310" t="str">
            <v>NPV</v>
          </cell>
        </row>
        <row r="311">
          <cell r="A311" t="str">
            <v>36223YPK0</v>
          </cell>
          <cell r="B311">
            <v>39326</v>
          </cell>
          <cell r="C311" t="str">
            <v>16 ago 2001</v>
          </cell>
          <cell r="D311">
            <v>73896.77</v>
          </cell>
          <cell r="E311">
            <v>77129.75</v>
          </cell>
          <cell r="F311">
            <v>79372.52</v>
          </cell>
          <cell r="G311">
            <v>2242.77</v>
          </cell>
          <cell r="H311">
            <v>0</v>
          </cell>
          <cell r="I311">
            <v>461.85</v>
          </cell>
          <cell r="J311">
            <v>461.85</v>
          </cell>
          <cell r="K311">
            <v>7.5</v>
          </cell>
          <cell r="L311" t="str">
            <v>BOND</v>
          </cell>
          <cell r="M311" t="str">
            <v>NPV</v>
          </cell>
        </row>
        <row r="312">
          <cell r="A312" t="str">
            <v>36223YQW3</v>
          </cell>
          <cell r="B312">
            <v>39142</v>
          </cell>
          <cell r="C312" t="str">
            <v>16 ago 2001</v>
          </cell>
          <cell r="D312">
            <v>94890.96</v>
          </cell>
          <cell r="E312">
            <v>99042.44</v>
          </cell>
          <cell r="F312">
            <v>101922.38</v>
          </cell>
          <cell r="G312">
            <v>2879.94</v>
          </cell>
          <cell r="H312">
            <v>0</v>
          </cell>
          <cell r="I312">
            <v>593.07000000000005</v>
          </cell>
          <cell r="J312">
            <v>593.07000000000005</v>
          </cell>
          <cell r="K312">
            <v>7.5</v>
          </cell>
          <cell r="L312" t="str">
            <v>BOND</v>
          </cell>
          <cell r="M312" t="str">
            <v>NPV</v>
          </cell>
        </row>
        <row r="313">
          <cell r="A313" t="str">
            <v>36223YTS9</v>
          </cell>
          <cell r="B313">
            <v>39508</v>
          </cell>
          <cell r="C313" t="str">
            <v>16 ago 2001</v>
          </cell>
          <cell r="D313">
            <v>116380.05</v>
          </cell>
          <cell r="E313">
            <v>122271.79</v>
          </cell>
          <cell r="F313">
            <v>124618.59</v>
          </cell>
          <cell r="G313">
            <v>2346.8000000000002</v>
          </cell>
          <cell r="H313">
            <v>0</v>
          </cell>
          <cell r="I313">
            <v>775.87</v>
          </cell>
          <cell r="J313">
            <v>775.87</v>
          </cell>
          <cell r="K313">
            <v>8</v>
          </cell>
          <cell r="L313" t="str">
            <v>BOND</v>
          </cell>
          <cell r="M313" t="str">
            <v>NPV</v>
          </cell>
        </row>
        <row r="314">
          <cell r="A314" t="str">
            <v>36224A5B3</v>
          </cell>
          <cell r="B314">
            <v>39234</v>
          </cell>
          <cell r="C314" t="str">
            <v>16 ago 2001</v>
          </cell>
          <cell r="D314">
            <v>85324.9</v>
          </cell>
          <cell r="E314">
            <v>89644.479999999996</v>
          </cell>
          <cell r="F314">
            <v>91355.66</v>
          </cell>
          <cell r="G314">
            <v>1711.18</v>
          </cell>
          <cell r="H314">
            <v>0</v>
          </cell>
          <cell r="I314">
            <v>568.83000000000004</v>
          </cell>
          <cell r="J314">
            <v>568.83000000000004</v>
          </cell>
          <cell r="K314">
            <v>8</v>
          </cell>
          <cell r="L314" t="str">
            <v>BOND</v>
          </cell>
          <cell r="M314" t="str">
            <v>NPV</v>
          </cell>
        </row>
        <row r="315">
          <cell r="A315" t="str">
            <v>36224ABP5</v>
          </cell>
          <cell r="B315" t="str">
            <v>01 ene 2007</v>
          </cell>
          <cell r="C315" t="str">
            <v>16 ago 2001</v>
          </cell>
          <cell r="D315">
            <v>46032.5</v>
          </cell>
          <cell r="E315">
            <v>48046.42</v>
          </cell>
          <cell r="F315">
            <v>48783.4</v>
          </cell>
          <cell r="G315">
            <v>736.98</v>
          </cell>
          <cell r="H315">
            <v>0</v>
          </cell>
          <cell r="I315">
            <v>287.7</v>
          </cell>
          <cell r="J315">
            <v>287.7</v>
          </cell>
          <cell r="K315">
            <v>7.5</v>
          </cell>
          <cell r="L315" t="str">
            <v>BOND</v>
          </cell>
          <cell r="M315" t="str">
            <v>NPV</v>
          </cell>
        </row>
        <row r="316">
          <cell r="A316" t="str">
            <v>36224AEF4</v>
          </cell>
          <cell r="B316">
            <v>39264</v>
          </cell>
          <cell r="C316" t="str">
            <v>16 ago 2001</v>
          </cell>
          <cell r="D316">
            <v>75595.520000000004</v>
          </cell>
          <cell r="E316">
            <v>78902.83</v>
          </cell>
          <cell r="F316">
            <v>81197.149999999994</v>
          </cell>
          <cell r="G316">
            <v>2294.3200000000002</v>
          </cell>
          <cell r="H316">
            <v>0</v>
          </cell>
          <cell r="I316">
            <v>472.47</v>
          </cell>
          <cell r="J316">
            <v>472.47</v>
          </cell>
          <cell r="K316">
            <v>7.5</v>
          </cell>
          <cell r="L316" t="str">
            <v>BOND</v>
          </cell>
          <cell r="M316" t="str">
            <v>NPV</v>
          </cell>
        </row>
        <row r="317">
          <cell r="A317" t="str">
            <v>36224AFS5</v>
          </cell>
          <cell r="B317">
            <v>39203</v>
          </cell>
          <cell r="C317" t="str">
            <v>16 ago 2001</v>
          </cell>
          <cell r="D317">
            <v>9259.85</v>
          </cell>
          <cell r="E317">
            <v>9728.6299999999992</v>
          </cell>
          <cell r="F317">
            <v>9914.34</v>
          </cell>
          <cell r="G317">
            <v>185.71</v>
          </cell>
          <cell r="H317">
            <v>0</v>
          </cell>
          <cell r="I317">
            <v>61.73</v>
          </cell>
          <cell r="J317">
            <v>61.73</v>
          </cell>
          <cell r="K317">
            <v>8</v>
          </cell>
          <cell r="L317" t="str">
            <v>BOND</v>
          </cell>
          <cell r="M317" t="str">
            <v>NPV</v>
          </cell>
        </row>
        <row r="318">
          <cell r="A318" t="str">
            <v>36224AGS4</v>
          </cell>
          <cell r="B318" t="str">
            <v>01 ago 2007</v>
          </cell>
          <cell r="C318" t="str">
            <v>16 ago 2001</v>
          </cell>
          <cell r="D318">
            <v>2151.2800000000002</v>
          </cell>
          <cell r="E318">
            <v>2260.1999999999998</v>
          </cell>
          <cell r="F318">
            <v>2303.33</v>
          </cell>
          <cell r="G318">
            <v>43.13</v>
          </cell>
          <cell r="H318">
            <v>0</v>
          </cell>
          <cell r="I318">
            <v>14.34</v>
          </cell>
          <cell r="J318">
            <v>14.34</v>
          </cell>
          <cell r="K318">
            <v>8</v>
          </cell>
          <cell r="L318" t="str">
            <v>BOND</v>
          </cell>
          <cell r="M318" t="str">
            <v>NPV</v>
          </cell>
        </row>
        <row r="319">
          <cell r="A319" t="str">
            <v>36224ARL7</v>
          </cell>
          <cell r="B319">
            <v>39142</v>
          </cell>
          <cell r="C319" t="str">
            <v>16 ago 2001</v>
          </cell>
          <cell r="D319">
            <v>22145.61</v>
          </cell>
          <cell r="E319">
            <v>23114.48</v>
          </cell>
          <cell r="F319">
            <v>23786.6</v>
          </cell>
          <cell r="G319">
            <v>672.12</v>
          </cell>
          <cell r="H319">
            <v>0</v>
          </cell>
          <cell r="I319">
            <v>138.41</v>
          </cell>
          <cell r="J319">
            <v>138.41</v>
          </cell>
          <cell r="K319">
            <v>7.5</v>
          </cell>
          <cell r="L319" t="str">
            <v>BOND</v>
          </cell>
          <cell r="M319" t="str">
            <v>NPV</v>
          </cell>
        </row>
        <row r="320">
          <cell r="A320" t="str">
            <v>36224AS36</v>
          </cell>
          <cell r="B320">
            <v>39142</v>
          </cell>
          <cell r="C320" t="str">
            <v>16 ago 2001</v>
          </cell>
          <cell r="D320">
            <v>7090.31</v>
          </cell>
          <cell r="E320">
            <v>7400.5</v>
          </cell>
          <cell r="F320">
            <v>7615.7</v>
          </cell>
          <cell r="G320">
            <v>215.2</v>
          </cell>
          <cell r="H320">
            <v>0</v>
          </cell>
          <cell r="I320">
            <v>44.31</v>
          </cell>
          <cell r="J320">
            <v>44.31</v>
          </cell>
          <cell r="K320">
            <v>7.5</v>
          </cell>
          <cell r="L320" t="str">
            <v>BOND</v>
          </cell>
          <cell r="M320" t="str">
            <v>NPV</v>
          </cell>
        </row>
        <row r="321">
          <cell r="A321" t="str">
            <v>36224AUV1</v>
          </cell>
          <cell r="B321">
            <v>39326</v>
          </cell>
          <cell r="C321" t="str">
            <v>16 ago 2001</v>
          </cell>
          <cell r="D321">
            <v>5674.27</v>
          </cell>
          <cell r="E321">
            <v>5922.51</v>
          </cell>
          <cell r="F321">
            <v>6094.73</v>
          </cell>
          <cell r="G321">
            <v>172.22</v>
          </cell>
          <cell r="H321">
            <v>0</v>
          </cell>
          <cell r="I321">
            <v>35.46</v>
          </cell>
          <cell r="J321">
            <v>35.46</v>
          </cell>
          <cell r="K321">
            <v>7.5</v>
          </cell>
          <cell r="L321" t="str">
            <v>BOND</v>
          </cell>
          <cell r="M321" t="str">
            <v>NPV</v>
          </cell>
        </row>
        <row r="322">
          <cell r="A322" t="str">
            <v>36224AVV0</v>
          </cell>
          <cell r="B322" t="str">
            <v>01 dic 2022</v>
          </cell>
          <cell r="C322" t="str">
            <v>20 dic 2001</v>
          </cell>
          <cell r="D322">
            <v>68035.03</v>
          </cell>
          <cell r="E322">
            <v>69863.48</v>
          </cell>
          <cell r="F322">
            <v>71406.850000000006</v>
          </cell>
          <cell r="G322">
            <v>1543.37</v>
          </cell>
          <cell r="H322">
            <v>0</v>
          </cell>
          <cell r="I322">
            <v>396.87</v>
          </cell>
          <cell r="J322">
            <v>396.87</v>
          </cell>
          <cell r="K322">
            <v>7</v>
          </cell>
          <cell r="L322" t="str">
            <v>BOND</v>
          </cell>
          <cell r="M322" t="str">
            <v>NPV</v>
          </cell>
        </row>
        <row r="323">
          <cell r="A323" t="str">
            <v>36224AXF3</v>
          </cell>
          <cell r="B323">
            <v>39479</v>
          </cell>
          <cell r="C323" t="str">
            <v>16 ago 2001</v>
          </cell>
          <cell r="D323">
            <v>48029.58</v>
          </cell>
          <cell r="E323">
            <v>50130.86</v>
          </cell>
          <cell r="F323">
            <v>51599.62</v>
          </cell>
          <cell r="G323">
            <v>1468.76</v>
          </cell>
          <cell r="H323">
            <v>0</v>
          </cell>
          <cell r="I323">
            <v>300.18</v>
          </cell>
          <cell r="J323">
            <v>300.18</v>
          </cell>
          <cell r="K323">
            <v>7.5</v>
          </cell>
          <cell r="L323" t="str">
            <v>BOND</v>
          </cell>
          <cell r="M323" t="str">
            <v>NPV</v>
          </cell>
        </row>
        <row r="324">
          <cell r="A324" t="str">
            <v>36224AY47</v>
          </cell>
          <cell r="B324">
            <v>39114</v>
          </cell>
          <cell r="C324" t="str">
            <v>16 ago 2001</v>
          </cell>
          <cell r="D324">
            <v>23365.5</v>
          </cell>
          <cell r="E324">
            <v>24387.72</v>
          </cell>
          <cell r="F324">
            <v>25096.880000000001</v>
          </cell>
          <cell r="G324">
            <v>709.16</v>
          </cell>
          <cell r="H324">
            <v>0</v>
          </cell>
          <cell r="I324">
            <v>146.03</v>
          </cell>
          <cell r="J324">
            <v>146.03</v>
          </cell>
          <cell r="K324">
            <v>7.5</v>
          </cell>
          <cell r="L324" t="str">
            <v>BOND</v>
          </cell>
          <cell r="M324" t="str">
            <v>NPV</v>
          </cell>
        </row>
        <row r="325">
          <cell r="A325" t="str">
            <v>36224AYS4</v>
          </cell>
          <cell r="B325">
            <v>39508</v>
          </cell>
          <cell r="C325" t="str">
            <v>16 ago 2001</v>
          </cell>
          <cell r="D325">
            <v>37778.25</v>
          </cell>
          <cell r="E325">
            <v>39124.1</v>
          </cell>
          <cell r="F325">
            <v>40469.949999999997</v>
          </cell>
          <cell r="G325">
            <v>1345.85</v>
          </cell>
          <cell r="H325">
            <v>0</v>
          </cell>
          <cell r="I325">
            <v>220.37</v>
          </cell>
          <cell r="J325">
            <v>220.37</v>
          </cell>
          <cell r="K325">
            <v>7</v>
          </cell>
          <cell r="L325" t="str">
            <v>BOND</v>
          </cell>
          <cell r="M325" t="str">
            <v>NPV</v>
          </cell>
        </row>
        <row r="326">
          <cell r="A326" t="str">
            <v>36224AZC8</v>
          </cell>
          <cell r="B326">
            <v>39142</v>
          </cell>
          <cell r="C326" t="str">
            <v>16 ago 2001</v>
          </cell>
          <cell r="D326">
            <v>67267.070000000007</v>
          </cell>
          <cell r="E326">
            <v>70210.009999999995</v>
          </cell>
          <cell r="F326">
            <v>72251.56</v>
          </cell>
          <cell r="G326">
            <v>2041.55</v>
          </cell>
          <cell r="H326">
            <v>0</v>
          </cell>
          <cell r="I326">
            <v>420.42</v>
          </cell>
          <cell r="J326">
            <v>420.42</v>
          </cell>
          <cell r="K326">
            <v>7.5</v>
          </cell>
          <cell r="L326" t="str">
            <v>BOND</v>
          </cell>
          <cell r="M326" t="str">
            <v>NPV</v>
          </cell>
        </row>
        <row r="327">
          <cell r="A327" t="str">
            <v>36224B4P1</v>
          </cell>
          <cell r="B327">
            <v>39142</v>
          </cell>
          <cell r="C327" t="str">
            <v>16 ago 2001</v>
          </cell>
          <cell r="D327">
            <v>44269.81</v>
          </cell>
          <cell r="E327">
            <v>46510.98</v>
          </cell>
          <cell r="F327">
            <v>47398.8</v>
          </cell>
          <cell r="G327">
            <v>887.82</v>
          </cell>
          <cell r="H327">
            <v>0</v>
          </cell>
          <cell r="I327">
            <v>295.13</v>
          </cell>
          <cell r="J327">
            <v>295.13</v>
          </cell>
          <cell r="K327">
            <v>7.5</v>
          </cell>
          <cell r="L327" t="str">
            <v>BOND</v>
          </cell>
          <cell r="M327" t="str">
            <v>NPV</v>
          </cell>
        </row>
        <row r="328">
          <cell r="A328" t="str">
            <v>36224BDY2</v>
          </cell>
          <cell r="B328">
            <v>39326</v>
          </cell>
          <cell r="C328" t="str">
            <v>16 ago 2001</v>
          </cell>
          <cell r="D328">
            <v>25559.17</v>
          </cell>
          <cell r="E328">
            <v>26853.09</v>
          </cell>
          <cell r="F328">
            <v>27365.69</v>
          </cell>
          <cell r="G328">
            <v>512.6</v>
          </cell>
          <cell r="H328">
            <v>0</v>
          </cell>
          <cell r="I328">
            <v>170.39</v>
          </cell>
          <cell r="J328">
            <v>170.39</v>
          </cell>
          <cell r="K328">
            <v>7.5</v>
          </cell>
          <cell r="L328" t="str">
            <v>BOND</v>
          </cell>
          <cell r="M328" t="str">
            <v>NPV</v>
          </cell>
        </row>
        <row r="329">
          <cell r="A329" t="str">
            <v>36224BK32</v>
          </cell>
          <cell r="B329" t="str">
            <v>01 ago 2007</v>
          </cell>
          <cell r="C329" t="str">
            <v>16 ago 2001</v>
          </cell>
          <cell r="D329">
            <v>54201.34</v>
          </cell>
          <cell r="E329">
            <v>56572.65</v>
          </cell>
          <cell r="F329">
            <v>58217.66</v>
          </cell>
          <cell r="G329">
            <v>1645.01</v>
          </cell>
          <cell r="H329">
            <v>0</v>
          </cell>
          <cell r="I329">
            <v>338.76</v>
          </cell>
          <cell r="J329">
            <v>338.76</v>
          </cell>
          <cell r="K329">
            <v>7.5</v>
          </cell>
          <cell r="L329" t="str">
            <v>BOND</v>
          </cell>
          <cell r="M329" t="str">
            <v>NPV</v>
          </cell>
        </row>
        <row r="330">
          <cell r="A330" t="str">
            <v>36224BQ77</v>
          </cell>
          <cell r="B330">
            <v>39508</v>
          </cell>
          <cell r="C330" t="str">
            <v>16 ago 2001</v>
          </cell>
          <cell r="D330">
            <v>143130.12</v>
          </cell>
          <cell r="E330">
            <v>149392.06</v>
          </cell>
          <cell r="F330">
            <v>153768.98000000001</v>
          </cell>
          <cell r="G330">
            <v>4376.92</v>
          </cell>
          <cell r="H330">
            <v>0</v>
          </cell>
          <cell r="I330">
            <v>894.56</v>
          </cell>
          <cell r="J330">
            <v>894.56</v>
          </cell>
          <cell r="K330">
            <v>7.5</v>
          </cell>
          <cell r="L330" t="str">
            <v>BOND</v>
          </cell>
          <cell r="M330" t="str">
            <v>NPV</v>
          </cell>
        </row>
        <row r="331">
          <cell r="A331" t="str">
            <v>36224BQT9</v>
          </cell>
          <cell r="B331">
            <v>39479</v>
          </cell>
          <cell r="C331" t="str">
            <v>16 ago 2001</v>
          </cell>
          <cell r="D331">
            <v>43036.34</v>
          </cell>
          <cell r="E331">
            <v>44919.18</v>
          </cell>
          <cell r="F331">
            <v>46235.23</v>
          </cell>
          <cell r="G331">
            <v>1316.05</v>
          </cell>
          <cell r="H331">
            <v>0</v>
          </cell>
          <cell r="I331">
            <v>268.98</v>
          </cell>
          <cell r="J331">
            <v>268.98</v>
          </cell>
          <cell r="K331">
            <v>7.5</v>
          </cell>
          <cell r="L331" t="str">
            <v>BOND</v>
          </cell>
          <cell r="M331" t="str">
            <v>NPV</v>
          </cell>
        </row>
        <row r="332">
          <cell r="A332" t="str">
            <v>36224BYS2</v>
          </cell>
          <cell r="B332">
            <v>39326</v>
          </cell>
          <cell r="C332" t="str">
            <v>16 ago 2001</v>
          </cell>
          <cell r="D332">
            <v>38488.239999999998</v>
          </cell>
          <cell r="E332">
            <v>40172.1</v>
          </cell>
          <cell r="F332">
            <v>41340.22</v>
          </cell>
          <cell r="G332">
            <v>1168.1199999999999</v>
          </cell>
          <cell r="H332">
            <v>0</v>
          </cell>
          <cell r="I332">
            <v>240.55</v>
          </cell>
          <cell r="J332">
            <v>240.55</v>
          </cell>
          <cell r="K332">
            <v>7.5</v>
          </cell>
          <cell r="L332" t="str">
            <v>BOND</v>
          </cell>
          <cell r="M332" t="str">
            <v>NPV</v>
          </cell>
        </row>
        <row r="333">
          <cell r="A333" t="str">
            <v>36224C3E5</v>
          </cell>
          <cell r="B333">
            <v>39142</v>
          </cell>
          <cell r="C333" t="str">
            <v>16 ago 2001</v>
          </cell>
          <cell r="D333">
            <v>59771.15</v>
          </cell>
          <cell r="E333">
            <v>62386.14</v>
          </cell>
          <cell r="F333">
            <v>64200.19</v>
          </cell>
          <cell r="G333">
            <v>1814.05</v>
          </cell>
          <cell r="H333">
            <v>0</v>
          </cell>
          <cell r="I333">
            <v>373.57</v>
          </cell>
          <cell r="J333">
            <v>373.57</v>
          </cell>
          <cell r="K333">
            <v>8</v>
          </cell>
          <cell r="L333" t="str">
            <v>BOND</v>
          </cell>
          <cell r="M333" t="str">
            <v>NPV</v>
          </cell>
        </row>
        <row r="334">
          <cell r="A334" t="str">
            <v>36224C3F2</v>
          </cell>
          <cell r="B334">
            <v>39142</v>
          </cell>
          <cell r="C334" t="str">
            <v>16 ago 2001</v>
          </cell>
          <cell r="D334">
            <v>57904.18</v>
          </cell>
          <cell r="E334">
            <v>60437.48</v>
          </cell>
          <cell r="F334">
            <v>62194.879999999997</v>
          </cell>
          <cell r="G334">
            <v>1757.4</v>
          </cell>
          <cell r="H334">
            <v>0</v>
          </cell>
          <cell r="I334">
            <v>361.9</v>
          </cell>
          <cell r="J334">
            <v>361.9</v>
          </cell>
          <cell r="K334">
            <v>7.5</v>
          </cell>
          <cell r="L334" t="str">
            <v>BOND</v>
          </cell>
          <cell r="M334" t="str">
            <v>NPV</v>
          </cell>
        </row>
        <row r="335">
          <cell r="A335" t="str">
            <v>36224C5N3</v>
          </cell>
          <cell r="B335">
            <v>39569</v>
          </cell>
          <cell r="C335">
            <v>36573</v>
          </cell>
          <cell r="D335">
            <v>137017.66</v>
          </cell>
          <cell r="E335">
            <v>135262.12</v>
          </cell>
          <cell r="F335">
            <v>146780.17000000001</v>
          </cell>
          <cell r="G335">
            <v>11518.05</v>
          </cell>
          <cell r="H335">
            <v>0</v>
          </cell>
          <cell r="I335">
            <v>799.27</v>
          </cell>
          <cell r="J335">
            <v>799.27</v>
          </cell>
          <cell r="K335">
            <v>7</v>
          </cell>
          <cell r="L335" t="str">
            <v>30F360</v>
          </cell>
          <cell r="M335" t="str">
            <v>NPV</v>
          </cell>
        </row>
        <row r="336">
          <cell r="A336" t="str">
            <v>36224C6E2</v>
          </cell>
          <cell r="B336">
            <v>39264</v>
          </cell>
          <cell r="C336" t="str">
            <v>16 ago 2001</v>
          </cell>
          <cell r="D336">
            <v>98054.37</v>
          </cell>
          <cell r="E336">
            <v>102344.26</v>
          </cell>
          <cell r="F336">
            <v>105320.2</v>
          </cell>
          <cell r="G336">
            <v>2975.94</v>
          </cell>
          <cell r="H336">
            <v>0</v>
          </cell>
          <cell r="I336">
            <v>612.84</v>
          </cell>
          <cell r="J336">
            <v>612.84</v>
          </cell>
          <cell r="K336">
            <v>7.5</v>
          </cell>
          <cell r="L336" t="str">
            <v>BOND</v>
          </cell>
          <cell r="M336" t="str">
            <v>NPV</v>
          </cell>
        </row>
        <row r="337">
          <cell r="A337" t="str">
            <v>36224CJ24</v>
          </cell>
          <cell r="B337">
            <v>39234</v>
          </cell>
          <cell r="C337" t="str">
            <v>16 ago 2001</v>
          </cell>
          <cell r="D337">
            <v>49908.95</v>
          </cell>
          <cell r="E337">
            <v>52092.45</v>
          </cell>
          <cell r="F337">
            <v>53607.199999999997</v>
          </cell>
          <cell r="G337">
            <v>1514.75</v>
          </cell>
          <cell r="H337">
            <v>0</v>
          </cell>
          <cell r="I337">
            <v>311.93</v>
          </cell>
          <cell r="J337">
            <v>311.93</v>
          </cell>
          <cell r="K337">
            <v>7.5</v>
          </cell>
          <cell r="L337" t="str">
            <v>BOND</v>
          </cell>
          <cell r="M337" t="str">
            <v>NPV</v>
          </cell>
        </row>
        <row r="338">
          <cell r="A338" t="str">
            <v>36224CKT3</v>
          </cell>
          <cell r="B338">
            <v>39264</v>
          </cell>
          <cell r="C338" t="str">
            <v>16 ago 2001</v>
          </cell>
          <cell r="D338">
            <v>39004.14</v>
          </cell>
          <cell r="E338">
            <v>40710.57</v>
          </cell>
          <cell r="F338">
            <v>41894.35</v>
          </cell>
          <cell r="G338">
            <v>1183.78</v>
          </cell>
          <cell r="H338">
            <v>0</v>
          </cell>
          <cell r="I338">
            <v>243.78</v>
          </cell>
          <cell r="J338">
            <v>243.78</v>
          </cell>
          <cell r="K338">
            <v>7.5</v>
          </cell>
          <cell r="L338" t="str">
            <v>BOND</v>
          </cell>
          <cell r="M338" t="str">
            <v>NPV</v>
          </cell>
        </row>
        <row r="339">
          <cell r="A339" t="str">
            <v>36224CZF7</v>
          </cell>
          <cell r="B339">
            <v>39203</v>
          </cell>
          <cell r="C339" t="str">
            <v>16 ago 2001</v>
          </cell>
          <cell r="D339">
            <v>33050.269999999997</v>
          </cell>
          <cell r="E339">
            <v>34723.449999999997</v>
          </cell>
          <cell r="F339">
            <v>35386.26</v>
          </cell>
          <cell r="G339">
            <v>662.81</v>
          </cell>
          <cell r="H339">
            <v>0</v>
          </cell>
          <cell r="I339">
            <v>220.34</v>
          </cell>
          <cell r="J339">
            <v>220.34</v>
          </cell>
          <cell r="K339">
            <v>8</v>
          </cell>
          <cell r="L339" t="str">
            <v>BOND</v>
          </cell>
          <cell r="M339" t="str">
            <v>NPV</v>
          </cell>
        </row>
        <row r="340">
          <cell r="A340" t="str">
            <v>36224DF67</v>
          </cell>
          <cell r="B340" t="str">
            <v>01 ago 2007</v>
          </cell>
          <cell r="C340" t="str">
            <v>16 ago 2001</v>
          </cell>
          <cell r="D340">
            <v>23987.13</v>
          </cell>
          <cell r="E340">
            <v>25036.57</v>
          </cell>
          <cell r="F340">
            <v>25764.58</v>
          </cell>
          <cell r="G340">
            <v>728.01</v>
          </cell>
          <cell r="H340">
            <v>0</v>
          </cell>
          <cell r="I340">
            <v>149.91999999999999</v>
          </cell>
          <cell r="J340">
            <v>149.91999999999999</v>
          </cell>
          <cell r="K340">
            <v>8</v>
          </cell>
          <cell r="L340" t="str">
            <v>BOND</v>
          </cell>
          <cell r="M340" t="str">
            <v>NPV</v>
          </cell>
        </row>
        <row r="341">
          <cell r="A341" t="str">
            <v>36224DF83</v>
          </cell>
          <cell r="B341" t="str">
            <v>01 ago 2007</v>
          </cell>
          <cell r="C341" t="str">
            <v>16 ago 2001</v>
          </cell>
          <cell r="D341">
            <v>54746.45</v>
          </cell>
          <cell r="E341">
            <v>57517.99</v>
          </cell>
          <cell r="F341">
            <v>58615.93</v>
          </cell>
          <cell r="G341">
            <v>1097.94</v>
          </cell>
          <cell r="H341">
            <v>0</v>
          </cell>
          <cell r="I341">
            <v>364.98</v>
          </cell>
          <cell r="J341">
            <v>364.98</v>
          </cell>
          <cell r="K341">
            <v>7.5</v>
          </cell>
          <cell r="L341" t="str">
            <v>BOND</v>
          </cell>
          <cell r="M341" t="str">
            <v>NPV</v>
          </cell>
        </row>
        <row r="342">
          <cell r="A342" t="str">
            <v>36224DFH3</v>
          </cell>
          <cell r="B342">
            <v>39234</v>
          </cell>
          <cell r="C342" t="str">
            <v>16 ago 2001</v>
          </cell>
          <cell r="D342">
            <v>48063.8</v>
          </cell>
          <cell r="E342">
            <v>50166.58</v>
          </cell>
          <cell r="F342">
            <v>51625.33</v>
          </cell>
          <cell r="G342">
            <v>1458.75</v>
          </cell>
          <cell r="H342">
            <v>0</v>
          </cell>
          <cell r="I342">
            <v>300.39999999999998</v>
          </cell>
          <cell r="J342">
            <v>300.39999999999998</v>
          </cell>
          <cell r="K342">
            <v>7.5</v>
          </cell>
          <cell r="L342" t="str">
            <v>BOND</v>
          </cell>
          <cell r="M342" t="str">
            <v>NPV</v>
          </cell>
        </row>
        <row r="343">
          <cell r="A343" t="str">
            <v>36224DFL4</v>
          </cell>
          <cell r="B343">
            <v>39234</v>
          </cell>
          <cell r="C343" t="str">
            <v>16 ago 2001</v>
          </cell>
          <cell r="D343">
            <v>44113.89</v>
          </cell>
          <cell r="E343">
            <v>46347.17</v>
          </cell>
          <cell r="F343">
            <v>47231.86</v>
          </cell>
          <cell r="G343">
            <v>884.69</v>
          </cell>
          <cell r="H343">
            <v>0</v>
          </cell>
          <cell r="I343">
            <v>294.08999999999997</v>
          </cell>
          <cell r="J343">
            <v>294.08999999999997</v>
          </cell>
          <cell r="K343">
            <v>7.5</v>
          </cell>
          <cell r="L343" t="str">
            <v>BOND</v>
          </cell>
          <cell r="M343" t="str">
            <v>NPV</v>
          </cell>
        </row>
        <row r="344">
          <cell r="A344" t="str">
            <v>36224DNY7</v>
          </cell>
          <cell r="B344">
            <v>39326</v>
          </cell>
          <cell r="C344" t="str">
            <v>16 ago 2001</v>
          </cell>
          <cell r="D344">
            <v>164421.07</v>
          </cell>
          <cell r="E344">
            <v>171614.49</v>
          </cell>
          <cell r="F344">
            <v>176604.67</v>
          </cell>
          <cell r="G344">
            <v>4990.18</v>
          </cell>
          <cell r="H344">
            <v>0</v>
          </cell>
          <cell r="I344">
            <v>1027.6300000000001</v>
          </cell>
          <cell r="J344">
            <v>1027.6300000000001</v>
          </cell>
          <cell r="K344">
            <v>7.5</v>
          </cell>
          <cell r="L344" t="str">
            <v>BOND</v>
          </cell>
          <cell r="M344" t="str">
            <v>NPV</v>
          </cell>
        </row>
        <row r="345">
          <cell r="A345" t="str">
            <v>36224DUJ2</v>
          </cell>
          <cell r="B345">
            <v>39203</v>
          </cell>
          <cell r="C345" t="str">
            <v>16 ago 2001</v>
          </cell>
          <cell r="D345">
            <v>83070.87</v>
          </cell>
          <cell r="E345">
            <v>86705.22</v>
          </cell>
          <cell r="F345">
            <v>89226.42</v>
          </cell>
          <cell r="G345">
            <v>2521.1999999999998</v>
          </cell>
          <cell r="H345">
            <v>0</v>
          </cell>
          <cell r="I345">
            <v>519.19000000000005</v>
          </cell>
          <cell r="J345">
            <v>519.19000000000005</v>
          </cell>
          <cell r="K345">
            <v>7.5</v>
          </cell>
          <cell r="L345" t="str">
            <v>BOND</v>
          </cell>
          <cell r="M345" t="str">
            <v>NPV</v>
          </cell>
        </row>
        <row r="346">
          <cell r="A346" t="str">
            <v>36224DVB8</v>
          </cell>
          <cell r="B346" t="str">
            <v>01 abr 2008</v>
          </cell>
          <cell r="C346" t="str">
            <v>16 ago 2001</v>
          </cell>
          <cell r="D346">
            <v>25781.11</v>
          </cell>
          <cell r="E346">
            <v>27086.27</v>
          </cell>
          <cell r="F346">
            <v>27606.15</v>
          </cell>
          <cell r="G346">
            <v>519.88</v>
          </cell>
          <cell r="H346">
            <v>0</v>
          </cell>
          <cell r="I346">
            <v>171.87</v>
          </cell>
          <cell r="J346">
            <v>171.87</v>
          </cell>
          <cell r="K346">
            <v>8</v>
          </cell>
          <cell r="L346" t="str">
            <v>BOND</v>
          </cell>
          <cell r="M346" t="str">
            <v>NPV</v>
          </cell>
        </row>
        <row r="347">
          <cell r="A347" t="str">
            <v>36224E6A6</v>
          </cell>
          <cell r="B347" t="str">
            <v>01 abr 2007</v>
          </cell>
          <cell r="C347" t="str">
            <v>16 ago 2001</v>
          </cell>
          <cell r="D347">
            <v>37832.94</v>
          </cell>
          <cell r="E347">
            <v>39488.129999999997</v>
          </cell>
          <cell r="F347">
            <v>40636.36</v>
          </cell>
          <cell r="G347">
            <v>1148.23</v>
          </cell>
          <cell r="H347">
            <v>0</v>
          </cell>
          <cell r="I347">
            <v>236.46</v>
          </cell>
          <cell r="J347">
            <v>236.46</v>
          </cell>
          <cell r="K347">
            <v>8</v>
          </cell>
          <cell r="L347" t="str">
            <v>BOND</v>
          </cell>
          <cell r="M347" t="str">
            <v>NPV</v>
          </cell>
        </row>
        <row r="348">
          <cell r="A348" t="str">
            <v>36224EDK6</v>
          </cell>
          <cell r="B348" t="str">
            <v>01 abr 2007</v>
          </cell>
          <cell r="C348" t="str">
            <v>16 ago 2001</v>
          </cell>
          <cell r="D348">
            <v>7155.13</v>
          </cell>
          <cell r="E348">
            <v>7410.03</v>
          </cell>
          <cell r="F348">
            <v>7664.93</v>
          </cell>
          <cell r="G348">
            <v>254.9</v>
          </cell>
          <cell r="H348">
            <v>0</v>
          </cell>
          <cell r="I348">
            <v>41.74</v>
          </cell>
          <cell r="J348">
            <v>41.74</v>
          </cell>
          <cell r="K348">
            <v>7</v>
          </cell>
          <cell r="L348" t="str">
            <v>BOND</v>
          </cell>
          <cell r="M348" t="str">
            <v>NPV</v>
          </cell>
        </row>
        <row r="349">
          <cell r="A349" t="str">
            <v>36224EJ38</v>
          </cell>
          <cell r="B349">
            <v>39722</v>
          </cell>
          <cell r="C349" t="str">
            <v>16 ago 2001</v>
          </cell>
          <cell r="D349">
            <v>7398.74</v>
          </cell>
          <cell r="E349">
            <v>7588.33</v>
          </cell>
          <cell r="F349">
            <v>7796.42</v>
          </cell>
          <cell r="G349">
            <v>208.09</v>
          </cell>
          <cell r="H349">
            <v>0</v>
          </cell>
          <cell r="I349">
            <v>40.08</v>
          </cell>
          <cell r="J349">
            <v>40.08</v>
          </cell>
          <cell r="K349">
            <v>6.5</v>
          </cell>
          <cell r="L349" t="str">
            <v>BOND</v>
          </cell>
          <cell r="M349" t="str">
            <v>NPV</v>
          </cell>
        </row>
        <row r="350">
          <cell r="A350" t="str">
            <v>36224EN82</v>
          </cell>
          <cell r="B350">
            <v>39203</v>
          </cell>
          <cell r="C350" t="str">
            <v>16 ago 2001</v>
          </cell>
          <cell r="D350">
            <v>11279.37</v>
          </cell>
          <cell r="E350">
            <v>11850.37</v>
          </cell>
          <cell r="F350">
            <v>12076.6</v>
          </cell>
          <cell r="G350">
            <v>226.23</v>
          </cell>
          <cell r="H350">
            <v>0</v>
          </cell>
          <cell r="I350">
            <v>75.2</v>
          </cell>
          <cell r="J350">
            <v>75.2</v>
          </cell>
          <cell r="K350">
            <v>8</v>
          </cell>
          <cell r="L350" t="str">
            <v>BOND</v>
          </cell>
          <cell r="M350" t="str">
            <v>NPV</v>
          </cell>
        </row>
        <row r="351">
          <cell r="A351" t="str">
            <v>36224ENP4</v>
          </cell>
          <cell r="B351">
            <v>39142</v>
          </cell>
          <cell r="C351" t="str">
            <v>16 ago 2001</v>
          </cell>
          <cell r="D351">
            <v>118097.63</v>
          </cell>
          <cell r="E351">
            <v>123264.4</v>
          </cell>
          <cell r="F351">
            <v>126848.66</v>
          </cell>
          <cell r="G351">
            <v>3584.26</v>
          </cell>
          <cell r="H351">
            <v>0</v>
          </cell>
          <cell r="I351">
            <v>738.11</v>
          </cell>
          <cell r="J351">
            <v>738.11</v>
          </cell>
          <cell r="K351">
            <v>7.5</v>
          </cell>
          <cell r="L351" t="str">
            <v>BOND</v>
          </cell>
          <cell r="M351" t="str">
            <v>NPV</v>
          </cell>
        </row>
        <row r="352">
          <cell r="A352" t="str">
            <v>36224ESR5</v>
          </cell>
          <cell r="B352">
            <v>39479</v>
          </cell>
          <cell r="C352" t="str">
            <v>16 ago 2001</v>
          </cell>
          <cell r="D352">
            <v>50499.89</v>
          </cell>
          <cell r="E352">
            <v>52709.26</v>
          </cell>
          <cell r="F352">
            <v>54253.55</v>
          </cell>
          <cell r="G352">
            <v>1544.29</v>
          </cell>
          <cell r="H352">
            <v>0</v>
          </cell>
          <cell r="I352">
            <v>315.62</v>
          </cell>
          <cell r="J352">
            <v>315.62</v>
          </cell>
          <cell r="K352">
            <v>7.5</v>
          </cell>
          <cell r="L352" t="str">
            <v>BOND</v>
          </cell>
          <cell r="M352" t="str">
            <v>NPV</v>
          </cell>
        </row>
        <row r="353">
          <cell r="A353" t="str">
            <v>36224ESW4</v>
          </cell>
          <cell r="B353">
            <v>39508</v>
          </cell>
          <cell r="C353" t="str">
            <v>16 ago 2001</v>
          </cell>
          <cell r="D353">
            <v>137873.01999999999</v>
          </cell>
          <cell r="E353">
            <v>143904.95000000001</v>
          </cell>
          <cell r="F353">
            <v>148121.12</v>
          </cell>
          <cell r="G353">
            <v>4216.17</v>
          </cell>
          <cell r="H353">
            <v>0</v>
          </cell>
          <cell r="I353">
            <v>861.71</v>
          </cell>
          <cell r="J353">
            <v>861.71</v>
          </cell>
          <cell r="K353">
            <v>7</v>
          </cell>
          <cell r="L353" t="str">
            <v>BOND</v>
          </cell>
          <cell r="M353" t="str">
            <v>NPV</v>
          </cell>
        </row>
        <row r="354">
          <cell r="A354" t="str">
            <v>36224ETC7</v>
          </cell>
          <cell r="B354">
            <v>39630</v>
          </cell>
          <cell r="C354">
            <v>36573</v>
          </cell>
          <cell r="D354">
            <v>115888.86</v>
          </cell>
          <cell r="E354">
            <v>114404.03</v>
          </cell>
          <cell r="F354">
            <v>124145.94</v>
          </cell>
          <cell r="G354">
            <v>9741.91</v>
          </cell>
          <cell r="H354">
            <v>0</v>
          </cell>
          <cell r="I354">
            <v>676.02</v>
          </cell>
          <cell r="J354">
            <v>676.02</v>
          </cell>
          <cell r="K354">
            <v>7</v>
          </cell>
          <cell r="L354" t="str">
            <v>30F360</v>
          </cell>
          <cell r="M354" t="str">
            <v>NPV</v>
          </cell>
        </row>
        <row r="355">
          <cell r="A355" t="str">
            <v>36224ETP8</v>
          </cell>
          <cell r="B355">
            <v>45200</v>
          </cell>
          <cell r="C355" t="str">
            <v>20 dic 2001</v>
          </cell>
          <cell r="D355">
            <v>414990.07</v>
          </cell>
          <cell r="E355">
            <v>426142.93</v>
          </cell>
          <cell r="F355">
            <v>434961.47</v>
          </cell>
          <cell r="G355">
            <v>8818.5400000000009</v>
          </cell>
          <cell r="H355">
            <v>0</v>
          </cell>
          <cell r="I355">
            <v>2420.7800000000002</v>
          </cell>
          <cell r="J355">
            <v>2420.7800000000002</v>
          </cell>
          <cell r="K355">
            <v>7</v>
          </cell>
          <cell r="L355" t="str">
            <v>BOND</v>
          </cell>
          <cell r="M355" t="str">
            <v>NPV</v>
          </cell>
        </row>
        <row r="356">
          <cell r="A356" t="str">
            <v>36224EV42</v>
          </cell>
          <cell r="B356" t="str">
            <v>01 ago 2008</v>
          </cell>
          <cell r="C356" t="str">
            <v>22 dic 1999</v>
          </cell>
          <cell r="D356">
            <v>30130.68</v>
          </cell>
          <cell r="E356">
            <v>29612.81</v>
          </cell>
          <cell r="F356">
            <v>31750.2</v>
          </cell>
          <cell r="G356">
            <v>2137.39</v>
          </cell>
          <cell r="H356">
            <v>0</v>
          </cell>
          <cell r="I356">
            <v>163.21</v>
          </cell>
          <cell r="J356">
            <v>163.21</v>
          </cell>
          <cell r="K356">
            <v>6.5</v>
          </cell>
          <cell r="L356" t="str">
            <v>30F360</v>
          </cell>
          <cell r="M356" t="str">
            <v>NPV</v>
          </cell>
        </row>
        <row r="357">
          <cell r="A357" t="str">
            <v>36224EVV2</v>
          </cell>
          <cell r="B357" t="str">
            <v>01 dic 2007</v>
          </cell>
          <cell r="C357" t="str">
            <v>16 ago 2001</v>
          </cell>
          <cell r="D357">
            <v>441989.17</v>
          </cell>
          <cell r="E357">
            <v>457735.04</v>
          </cell>
          <cell r="F357">
            <v>473480.9</v>
          </cell>
          <cell r="G357">
            <v>15745.86</v>
          </cell>
          <cell r="H357">
            <v>0</v>
          </cell>
          <cell r="I357">
            <v>2578.27</v>
          </cell>
          <cell r="J357">
            <v>2578.27</v>
          </cell>
          <cell r="K357">
            <v>7</v>
          </cell>
          <cell r="L357" t="str">
            <v>BOND</v>
          </cell>
          <cell r="M357" t="str">
            <v>NPV</v>
          </cell>
        </row>
        <row r="358">
          <cell r="A358" t="str">
            <v>36224FE30</v>
          </cell>
          <cell r="B358" t="str">
            <v>01 abr 2008</v>
          </cell>
          <cell r="C358" t="str">
            <v>16 ago 2001</v>
          </cell>
          <cell r="D358">
            <v>40660.68</v>
          </cell>
          <cell r="E358">
            <v>42439.58</v>
          </cell>
          <cell r="F358">
            <v>43682.99</v>
          </cell>
          <cell r="G358">
            <v>1243.4100000000001</v>
          </cell>
          <cell r="H358">
            <v>0</v>
          </cell>
          <cell r="I358">
            <v>254.13</v>
          </cell>
          <cell r="J358">
            <v>254.13</v>
          </cell>
          <cell r="K358">
            <v>7.5</v>
          </cell>
          <cell r="L358" t="str">
            <v>BOND</v>
          </cell>
          <cell r="M358" t="str">
            <v>NPV</v>
          </cell>
        </row>
        <row r="359">
          <cell r="A359" t="str">
            <v>36224FFN5</v>
          </cell>
          <cell r="B359">
            <v>39569</v>
          </cell>
          <cell r="C359" t="str">
            <v>16 ago 2001</v>
          </cell>
          <cell r="D359">
            <v>46424.639999999999</v>
          </cell>
          <cell r="E359">
            <v>47614.27</v>
          </cell>
          <cell r="F359">
            <v>48919.96</v>
          </cell>
          <cell r="G359">
            <v>1305.69</v>
          </cell>
          <cell r="H359">
            <v>0</v>
          </cell>
          <cell r="I359">
            <v>251.47</v>
          </cell>
          <cell r="J359">
            <v>251.47</v>
          </cell>
          <cell r="K359">
            <v>6.5</v>
          </cell>
          <cell r="L359" t="str">
            <v>BOND</v>
          </cell>
          <cell r="M359" t="str">
            <v>NPV</v>
          </cell>
        </row>
        <row r="360">
          <cell r="A360" t="str">
            <v>36224FGC8</v>
          </cell>
          <cell r="B360">
            <v>39569</v>
          </cell>
          <cell r="C360">
            <v>36573</v>
          </cell>
          <cell r="D360">
            <v>56747.22</v>
          </cell>
          <cell r="E360">
            <v>56020.14</v>
          </cell>
          <cell r="F360">
            <v>60790.46</v>
          </cell>
          <cell r="G360">
            <v>4770.32</v>
          </cell>
          <cell r="H360">
            <v>0</v>
          </cell>
          <cell r="I360">
            <v>331.03</v>
          </cell>
          <cell r="J360">
            <v>331.03</v>
          </cell>
          <cell r="K360">
            <v>7</v>
          </cell>
          <cell r="L360" t="str">
            <v>30F360</v>
          </cell>
          <cell r="M360" t="str">
            <v>NPV</v>
          </cell>
        </row>
        <row r="361">
          <cell r="A361" t="str">
            <v>36224FGT1</v>
          </cell>
          <cell r="B361">
            <v>39600</v>
          </cell>
          <cell r="C361">
            <v>36573</v>
          </cell>
          <cell r="D361">
            <v>358376.02</v>
          </cell>
          <cell r="E361">
            <v>353784.33</v>
          </cell>
          <cell r="F361">
            <v>383910.31</v>
          </cell>
          <cell r="G361">
            <v>30125.98</v>
          </cell>
          <cell r="H361">
            <v>0</v>
          </cell>
          <cell r="I361">
            <v>2090.5300000000002</v>
          </cell>
          <cell r="J361">
            <v>2090.5300000000002</v>
          </cell>
          <cell r="K361">
            <v>7</v>
          </cell>
          <cell r="L361" t="str">
            <v>30F360</v>
          </cell>
          <cell r="M361" t="str">
            <v>NPV</v>
          </cell>
        </row>
        <row r="362">
          <cell r="A362" t="str">
            <v>36224FJH4</v>
          </cell>
          <cell r="B362">
            <v>39264</v>
          </cell>
          <cell r="C362" t="str">
            <v>16 ago 2001</v>
          </cell>
          <cell r="D362">
            <v>60112.11</v>
          </cell>
          <cell r="E362">
            <v>63155.3</v>
          </cell>
          <cell r="F362">
            <v>64360.83</v>
          </cell>
          <cell r="G362">
            <v>1205.53</v>
          </cell>
          <cell r="H362">
            <v>0</v>
          </cell>
          <cell r="I362">
            <v>400.75</v>
          </cell>
          <cell r="J362">
            <v>400.75</v>
          </cell>
          <cell r="K362">
            <v>7.5</v>
          </cell>
          <cell r="L362" t="str">
            <v>BOND</v>
          </cell>
          <cell r="M362" t="str">
            <v>NPV</v>
          </cell>
        </row>
        <row r="363">
          <cell r="A363" t="str">
            <v>36224G7L6</v>
          </cell>
          <cell r="B363">
            <v>39326</v>
          </cell>
          <cell r="C363" t="str">
            <v>16 ago 2001</v>
          </cell>
          <cell r="D363">
            <v>93807.17</v>
          </cell>
          <cell r="E363">
            <v>97911.23</v>
          </cell>
          <cell r="F363">
            <v>100758.28</v>
          </cell>
          <cell r="G363">
            <v>2847.05</v>
          </cell>
          <cell r="H363">
            <v>0</v>
          </cell>
          <cell r="I363">
            <v>586.29</v>
          </cell>
          <cell r="J363">
            <v>586.29</v>
          </cell>
          <cell r="K363">
            <v>7.5</v>
          </cell>
          <cell r="L363" t="str">
            <v>BOND</v>
          </cell>
          <cell r="M363" t="str">
            <v>NPV</v>
          </cell>
        </row>
        <row r="364">
          <cell r="A364" t="str">
            <v>36224GBE7</v>
          </cell>
          <cell r="B364">
            <v>39326</v>
          </cell>
          <cell r="C364" t="str">
            <v>16 ago 2001</v>
          </cell>
          <cell r="D364">
            <v>11899.35</v>
          </cell>
          <cell r="E364">
            <v>12419.96</v>
          </cell>
          <cell r="F364">
            <v>12781.09</v>
          </cell>
          <cell r="G364">
            <v>361.13</v>
          </cell>
          <cell r="H364">
            <v>0</v>
          </cell>
          <cell r="I364">
            <v>74.37</v>
          </cell>
          <cell r="J364">
            <v>74.37</v>
          </cell>
          <cell r="K364">
            <v>7.5</v>
          </cell>
          <cell r="L364" t="str">
            <v>BOND</v>
          </cell>
          <cell r="M364" t="str">
            <v>NPV</v>
          </cell>
        </row>
        <row r="365">
          <cell r="A365" t="str">
            <v>36224GN79</v>
          </cell>
          <cell r="B365" t="str">
            <v>01 ago 2007</v>
          </cell>
          <cell r="C365" t="str">
            <v>16 ago 2001</v>
          </cell>
          <cell r="D365">
            <v>47286.14</v>
          </cell>
          <cell r="E365">
            <v>49354.92</v>
          </cell>
          <cell r="F365">
            <v>50790.04</v>
          </cell>
          <cell r="G365">
            <v>1435.12</v>
          </cell>
          <cell r="H365">
            <v>0</v>
          </cell>
          <cell r="I365">
            <v>295.54000000000002</v>
          </cell>
          <cell r="J365">
            <v>295.54000000000002</v>
          </cell>
          <cell r="K365">
            <v>7.5</v>
          </cell>
          <cell r="L365" t="str">
            <v>BOND</v>
          </cell>
          <cell r="M365" t="str">
            <v>NPV</v>
          </cell>
        </row>
        <row r="366">
          <cell r="A366" t="str">
            <v>36224GRA8</v>
          </cell>
          <cell r="B366">
            <v>39264</v>
          </cell>
          <cell r="C366" t="str">
            <v>16 ago 2001</v>
          </cell>
          <cell r="D366">
            <v>44933.67</v>
          </cell>
          <cell r="E366">
            <v>46899.53</v>
          </cell>
          <cell r="F366">
            <v>48263.25</v>
          </cell>
          <cell r="G366">
            <v>1363.72</v>
          </cell>
          <cell r="H366">
            <v>0</v>
          </cell>
          <cell r="I366">
            <v>280.83999999999997</v>
          </cell>
          <cell r="J366">
            <v>280.83999999999997</v>
          </cell>
          <cell r="K366">
            <v>7.5</v>
          </cell>
          <cell r="L366" t="str">
            <v>BOND</v>
          </cell>
          <cell r="M366" t="str">
            <v>NPV</v>
          </cell>
        </row>
        <row r="367">
          <cell r="A367" t="str">
            <v>36224HCV6</v>
          </cell>
          <cell r="B367">
            <v>39356</v>
          </cell>
          <cell r="C367" t="str">
            <v>16 ago 2001</v>
          </cell>
          <cell r="D367">
            <v>50756.21</v>
          </cell>
          <cell r="E367">
            <v>52976.800000000003</v>
          </cell>
          <cell r="F367">
            <v>54517.25</v>
          </cell>
          <cell r="G367">
            <v>1540.45</v>
          </cell>
          <cell r="H367">
            <v>0</v>
          </cell>
          <cell r="I367">
            <v>317.23</v>
          </cell>
          <cell r="J367">
            <v>317.23</v>
          </cell>
          <cell r="K367">
            <v>7</v>
          </cell>
          <cell r="L367" t="str">
            <v>BOND</v>
          </cell>
          <cell r="M367" t="str">
            <v>NPV</v>
          </cell>
        </row>
        <row r="368">
          <cell r="A368" t="str">
            <v>36224HG26</v>
          </cell>
          <cell r="B368">
            <v>44835</v>
          </cell>
          <cell r="C368" t="str">
            <v>20 dic 2001</v>
          </cell>
          <cell r="D368">
            <v>41292.22</v>
          </cell>
          <cell r="E368">
            <v>42401.95</v>
          </cell>
          <cell r="F368">
            <v>43338.66</v>
          </cell>
          <cell r="G368">
            <v>936.71</v>
          </cell>
          <cell r="H368">
            <v>0</v>
          </cell>
          <cell r="I368">
            <v>240.87</v>
          </cell>
          <cell r="J368">
            <v>240.87</v>
          </cell>
          <cell r="K368">
            <v>7</v>
          </cell>
          <cell r="L368" t="str">
            <v>BOND</v>
          </cell>
          <cell r="M368" t="str">
            <v>NPV</v>
          </cell>
        </row>
        <row r="369">
          <cell r="A369" t="str">
            <v>36224HG83</v>
          </cell>
          <cell r="B369">
            <v>39508</v>
          </cell>
          <cell r="C369" t="str">
            <v>16 ago 2001</v>
          </cell>
          <cell r="D369">
            <v>48377.85</v>
          </cell>
          <cell r="E369">
            <v>50101.32</v>
          </cell>
          <cell r="F369">
            <v>51824.77</v>
          </cell>
          <cell r="G369">
            <v>1723.45</v>
          </cell>
          <cell r="H369">
            <v>0</v>
          </cell>
          <cell r="I369">
            <v>282.2</v>
          </cell>
          <cell r="J369">
            <v>282.2</v>
          </cell>
          <cell r="K369">
            <v>7</v>
          </cell>
          <cell r="L369" t="str">
            <v>BOND</v>
          </cell>
          <cell r="M369" t="str">
            <v>NPV</v>
          </cell>
        </row>
        <row r="370">
          <cell r="A370" t="str">
            <v>36224HP83</v>
          </cell>
          <cell r="B370">
            <v>39234</v>
          </cell>
          <cell r="C370" t="str">
            <v>16 ago 2001</v>
          </cell>
          <cell r="D370">
            <v>3569.46</v>
          </cell>
          <cell r="E370">
            <v>3725.62</v>
          </cell>
          <cell r="F370">
            <v>3833.96</v>
          </cell>
          <cell r="G370">
            <v>108.34</v>
          </cell>
          <cell r="H370">
            <v>0</v>
          </cell>
          <cell r="I370">
            <v>22.31</v>
          </cell>
          <cell r="J370">
            <v>22.31</v>
          </cell>
          <cell r="K370">
            <v>8</v>
          </cell>
          <cell r="L370" t="str">
            <v>BOND</v>
          </cell>
          <cell r="M370" t="str">
            <v>NPV</v>
          </cell>
        </row>
        <row r="371">
          <cell r="A371" t="str">
            <v>36224HQG4</v>
          </cell>
          <cell r="B371">
            <v>39264</v>
          </cell>
          <cell r="C371" t="str">
            <v>16 ago 2001</v>
          </cell>
          <cell r="D371">
            <v>99319.2</v>
          </cell>
          <cell r="E371">
            <v>103664.42</v>
          </cell>
          <cell r="F371">
            <v>106678.75</v>
          </cell>
          <cell r="G371">
            <v>3014.33</v>
          </cell>
          <cell r="H371">
            <v>0</v>
          </cell>
          <cell r="I371">
            <v>620.75</v>
          </cell>
          <cell r="J371">
            <v>620.75</v>
          </cell>
          <cell r="K371">
            <v>8</v>
          </cell>
          <cell r="L371" t="str">
            <v>BOND</v>
          </cell>
          <cell r="M371" t="str">
            <v>NPV</v>
          </cell>
        </row>
        <row r="372">
          <cell r="A372" t="str">
            <v>36224HSM9</v>
          </cell>
          <cell r="B372">
            <v>39326</v>
          </cell>
          <cell r="C372" t="str">
            <v>16 ago 2001</v>
          </cell>
          <cell r="D372">
            <v>29675.09</v>
          </cell>
          <cell r="E372">
            <v>30973.39</v>
          </cell>
          <cell r="F372">
            <v>31874.01</v>
          </cell>
          <cell r="G372">
            <v>900.62</v>
          </cell>
          <cell r="H372">
            <v>0</v>
          </cell>
          <cell r="I372">
            <v>185.47</v>
          </cell>
          <cell r="J372">
            <v>185.47</v>
          </cell>
          <cell r="K372">
            <v>7.5</v>
          </cell>
          <cell r="L372" t="str">
            <v>BOND</v>
          </cell>
          <cell r="M372" t="str">
            <v>NPV</v>
          </cell>
        </row>
        <row r="373">
          <cell r="A373" t="str">
            <v>36224JBS0</v>
          </cell>
          <cell r="B373">
            <v>39326</v>
          </cell>
          <cell r="C373" t="str">
            <v>16 ago 2001</v>
          </cell>
          <cell r="D373">
            <v>142068.76999999999</v>
          </cell>
          <cell r="E373">
            <v>148284.28</v>
          </cell>
          <cell r="F373">
            <v>152596.07</v>
          </cell>
          <cell r="G373">
            <v>4311.79</v>
          </cell>
          <cell r="H373">
            <v>0</v>
          </cell>
          <cell r="I373">
            <v>887.93</v>
          </cell>
          <cell r="J373">
            <v>887.93</v>
          </cell>
          <cell r="K373">
            <v>7.5</v>
          </cell>
          <cell r="L373" t="str">
            <v>BOND</v>
          </cell>
          <cell r="M373" t="str">
            <v>NPV</v>
          </cell>
        </row>
        <row r="374">
          <cell r="A374" t="str">
            <v>36224JDS8</v>
          </cell>
          <cell r="B374" t="str">
            <v>01 ago 2007</v>
          </cell>
          <cell r="C374" t="str">
            <v>16 ago 2001</v>
          </cell>
          <cell r="D374">
            <v>29982.45</v>
          </cell>
          <cell r="E374">
            <v>31294.18</v>
          </cell>
          <cell r="F374">
            <v>32204.15</v>
          </cell>
          <cell r="G374">
            <v>909.97</v>
          </cell>
          <cell r="H374">
            <v>0</v>
          </cell>
          <cell r="I374">
            <v>187.39</v>
          </cell>
          <cell r="J374">
            <v>187.39</v>
          </cell>
          <cell r="K374">
            <v>7.5</v>
          </cell>
          <cell r="L374" t="str">
            <v>BOND</v>
          </cell>
          <cell r="M374" t="str">
            <v>NPV</v>
          </cell>
        </row>
        <row r="375">
          <cell r="A375" t="str">
            <v>36224JG89</v>
          </cell>
          <cell r="B375">
            <v>44835</v>
          </cell>
          <cell r="C375" t="str">
            <v>20 dic 2001</v>
          </cell>
          <cell r="D375">
            <v>29560.69</v>
          </cell>
          <cell r="E375">
            <v>30355.14</v>
          </cell>
          <cell r="F375">
            <v>31025.72</v>
          </cell>
          <cell r="G375">
            <v>670.58</v>
          </cell>
          <cell r="H375">
            <v>0</v>
          </cell>
          <cell r="I375">
            <v>172.44</v>
          </cell>
          <cell r="J375">
            <v>172.44</v>
          </cell>
          <cell r="K375">
            <v>7</v>
          </cell>
          <cell r="L375" t="str">
            <v>BOND</v>
          </cell>
          <cell r="M375" t="str">
            <v>NPV</v>
          </cell>
        </row>
        <row r="376">
          <cell r="A376" t="str">
            <v>36224JGA4</v>
          </cell>
          <cell r="B376" t="str">
            <v>01 ago 2007</v>
          </cell>
          <cell r="C376" t="str">
            <v>16 ago 2001</v>
          </cell>
          <cell r="D376">
            <v>54609.39</v>
          </cell>
          <cell r="E376">
            <v>56998.55</v>
          </cell>
          <cell r="F376">
            <v>58655.95</v>
          </cell>
          <cell r="G376">
            <v>1657.4</v>
          </cell>
          <cell r="H376">
            <v>0</v>
          </cell>
          <cell r="I376">
            <v>341.31</v>
          </cell>
          <cell r="J376">
            <v>341.31</v>
          </cell>
          <cell r="K376">
            <v>7.5</v>
          </cell>
          <cell r="L376" t="str">
            <v>BOND</v>
          </cell>
          <cell r="M376" t="str">
            <v>NPV</v>
          </cell>
        </row>
        <row r="377">
          <cell r="A377" t="str">
            <v>36224JGV8</v>
          </cell>
          <cell r="B377">
            <v>39234</v>
          </cell>
          <cell r="C377" t="str">
            <v>16 ago 2001</v>
          </cell>
          <cell r="D377">
            <v>41278.870000000003</v>
          </cell>
          <cell r="E377">
            <v>43368.6</v>
          </cell>
          <cell r="F377">
            <v>44196.46</v>
          </cell>
          <cell r="G377">
            <v>827.86</v>
          </cell>
          <cell r="H377">
            <v>0</v>
          </cell>
          <cell r="I377">
            <v>275.19</v>
          </cell>
          <cell r="J377">
            <v>275.19</v>
          </cell>
          <cell r="K377">
            <v>8</v>
          </cell>
          <cell r="L377" t="str">
            <v>BOND</v>
          </cell>
          <cell r="M377" t="str">
            <v>NPV</v>
          </cell>
        </row>
        <row r="378">
          <cell r="A378" t="str">
            <v>36224JHE5</v>
          </cell>
          <cell r="B378">
            <v>39387</v>
          </cell>
          <cell r="C378" t="str">
            <v>16 ago 2001</v>
          </cell>
          <cell r="D378">
            <v>53886.89</v>
          </cell>
          <cell r="E378">
            <v>55806.61</v>
          </cell>
          <cell r="F378">
            <v>57726.33</v>
          </cell>
          <cell r="G378">
            <v>1919.72</v>
          </cell>
          <cell r="H378">
            <v>0</v>
          </cell>
          <cell r="I378">
            <v>314.33999999999997</v>
          </cell>
          <cell r="J378">
            <v>314.33999999999997</v>
          </cell>
          <cell r="K378">
            <v>7.5</v>
          </cell>
          <cell r="L378" t="str">
            <v>BOND</v>
          </cell>
          <cell r="M378" t="str">
            <v>NPV</v>
          </cell>
        </row>
        <row r="379">
          <cell r="A379" t="str">
            <v>36224JHF2</v>
          </cell>
          <cell r="B379">
            <v>44866</v>
          </cell>
          <cell r="C379" t="str">
            <v>20 dic 2001</v>
          </cell>
          <cell r="D379">
            <v>696479.15</v>
          </cell>
          <cell r="E379">
            <v>715197.02</v>
          </cell>
          <cell r="F379">
            <v>730996.66</v>
          </cell>
          <cell r="G379">
            <v>15799.64</v>
          </cell>
          <cell r="H379">
            <v>0</v>
          </cell>
          <cell r="I379">
            <v>4062.8</v>
          </cell>
          <cell r="J379">
            <v>4062.8</v>
          </cell>
          <cell r="K379">
            <v>7</v>
          </cell>
          <cell r="L379" t="str">
            <v>BOND</v>
          </cell>
          <cell r="M379" t="str">
            <v>NPV</v>
          </cell>
        </row>
        <row r="380">
          <cell r="A380" t="str">
            <v>36224JHJ4</v>
          </cell>
          <cell r="B380">
            <v>39387</v>
          </cell>
          <cell r="C380" t="str">
            <v>16 ago 2001</v>
          </cell>
          <cell r="D380">
            <v>69885.38</v>
          </cell>
          <cell r="E380">
            <v>72942.850000000006</v>
          </cell>
          <cell r="F380">
            <v>75063.89</v>
          </cell>
          <cell r="G380">
            <v>2121.04</v>
          </cell>
          <cell r="H380">
            <v>0</v>
          </cell>
          <cell r="I380">
            <v>436.78</v>
          </cell>
          <cell r="J380">
            <v>436.78</v>
          </cell>
          <cell r="K380">
            <v>7.5</v>
          </cell>
          <cell r="L380" t="str">
            <v>BOND</v>
          </cell>
          <cell r="M380" t="str">
            <v>NPV</v>
          </cell>
        </row>
        <row r="381">
          <cell r="A381" t="str">
            <v>36224JMV1</v>
          </cell>
          <cell r="B381">
            <v>39508</v>
          </cell>
          <cell r="C381" t="str">
            <v>16 ago 2001</v>
          </cell>
          <cell r="D381">
            <v>186872.12</v>
          </cell>
          <cell r="E381">
            <v>195047.79</v>
          </cell>
          <cell r="F381">
            <v>200762.32</v>
          </cell>
          <cell r="G381">
            <v>5714.53</v>
          </cell>
          <cell r="H381">
            <v>0</v>
          </cell>
          <cell r="I381">
            <v>1167.95</v>
          </cell>
          <cell r="J381">
            <v>1167.95</v>
          </cell>
          <cell r="K381">
            <v>7.5</v>
          </cell>
          <cell r="L381" t="str">
            <v>BOND</v>
          </cell>
          <cell r="M381" t="str">
            <v>NPV</v>
          </cell>
        </row>
        <row r="382">
          <cell r="A382" t="str">
            <v>36224KD71</v>
          </cell>
          <cell r="B382">
            <v>39387</v>
          </cell>
          <cell r="C382" t="str">
            <v>16 ago 2001</v>
          </cell>
          <cell r="D382">
            <v>9447.4500000000007</v>
          </cell>
          <cell r="E382">
            <v>9784.02</v>
          </cell>
          <cell r="F382">
            <v>10120.58</v>
          </cell>
          <cell r="G382">
            <v>336.56</v>
          </cell>
          <cell r="H382">
            <v>0</v>
          </cell>
          <cell r="I382">
            <v>55.11</v>
          </cell>
          <cell r="J382">
            <v>55.11</v>
          </cell>
          <cell r="K382">
            <v>7.5</v>
          </cell>
          <cell r="L382" t="str">
            <v>BOND</v>
          </cell>
          <cell r="M382" t="str">
            <v>NPV</v>
          </cell>
        </row>
        <row r="383">
          <cell r="A383" t="str">
            <v>36224KEL9</v>
          </cell>
          <cell r="B383">
            <v>39326</v>
          </cell>
          <cell r="C383" t="str">
            <v>16 ago 2001</v>
          </cell>
          <cell r="D383">
            <v>41235.699999999997</v>
          </cell>
          <cell r="E383">
            <v>43039.75</v>
          </cell>
          <cell r="F383">
            <v>44291.27</v>
          </cell>
          <cell r="G383">
            <v>1251.52</v>
          </cell>
          <cell r="H383">
            <v>0</v>
          </cell>
          <cell r="I383">
            <v>257.72000000000003</v>
          </cell>
          <cell r="J383">
            <v>257.72000000000003</v>
          </cell>
          <cell r="K383">
            <v>8</v>
          </cell>
          <cell r="L383" t="str">
            <v>BOND</v>
          </cell>
          <cell r="M383" t="str">
            <v>NPV</v>
          </cell>
        </row>
        <row r="384">
          <cell r="A384" t="str">
            <v>36224KQ44</v>
          </cell>
          <cell r="B384">
            <v>39387</v>
          </cell>
          <cell r="C384" t="str">
            <v>16 ago 2001</v>
          </cell>
          <cell r="D384">
            <v>90019.85</v>
          </cell>
          <cell r="E384">
            <v>93226.81</v>
          </cell>
          <cell r="F384">
            <v>96433.76</v>
          </cell>
          <cell r="G384">
            <v>3206.95</v>
          </cell>
          <cell r="H384">
            <v>0</v>
          </cell>
          <cell r="I384">
            <v>525.12</v>
          </cell>
          <cell r="J384">
            <v>525.12</v>
          </cell>
          <cell r="K384">
            <v>7.5</v>
          </cell>
          <cell r="L384" t="str">
            <v>BOND</v>
          </cell>
          <cell r="M384" t="str">
            <v>NPV</v>
          </cell>
        </row>
        <row r="385">
          <cell r="A385" t="str">
            <v>36224L3A3</v>
          </cell>
          <cell r="B385" t="str">
            <v>01 dic 2007</v>
          </cell>
          <cell r="C385" t="str">
            <v>16 ago 2001</v>
          </cell>
          <cell r="D385">
            <v>44875.23</v>
          </cell>
          <cell r="E385">
            <v>46473.91</v>
          </cell>
          <cell r="F385">
            <v>48072.59</v>
          </cell>
          <cell r="G385">
            <v>1598.68</v>
          </cell>
          <cell r="H385">
            <v>0</v>
          </cell>
          <cell r="I385">
            <v>261.77</v>
          </cell>
          <cell r="J385">
            <v>261.77</v>
          </cell>
          <cell r="K385">
            <v>7</v>
          </cell>
          <cell r="L385" t="str">
            <v>BOND</v>
          </cell>
          <cell r="M385" t="str">
            <v>NPV</v>
          </cell>
        </row>
        <row r="386">
          <cell r="A386" t="str">
            <v>36224LC21</v>
          </cell>
          <cell r="B386">
            <v>39387</v>
          </cell>
          <cell r="C386" t="str">
            <v>16 ago 2001</v>
          </cell>
          <cell r="D386">
            <v>243592.18</v>
          </cell>
          <cell r="E386">
            <v>252270.16</v>
          </cell>
          <cell r="F386">
            <v>260948.12</v>
          </cell>
          <cell r="G386">
            <v>8677.9599999999991</v>
          </cell>
          <cell r="H386">
            <v>0</v>
          </cell>
          <cell r="I386">
            <v>1420.95</v>
          </cell>
          <cell r="J386">
            <v>1420.95</v>
          </cell>
          <cell r="K386">
            <v>7.5</v>
          </cell>
          <cell r="L386" t="str">
            <v>BOND</v>
          </cell>
          <cell r="M386" t="str">
            <v>NPV</v>
          </cell>
        </row>
        <row r="387">
          <cell r="A387" t="str">
            <v>36224LV95</v>
          </cell>
          <cell r="B387">
            <v>39264</v>
          </cell>
          <cell r="C387" t="str">
            <v>16 ago 2001</v>
          </cell>
          <cell r="D387">
            <v>28261.22</v>
          </cell>
          <cell r="E387">
            <v>29497.67</v>
          </cell>
          <cell r="F387">
            <v>30355.38</v>
          </cell>
          <cell r="G387">
            <v>857.71</v>
          </cell>
          <cell r="H387">
            <v>0</v>
          </cell>
          <cell r="I387">
            <v>176.63</v>
          </cell>
          <cell r="J387">
            <v>176.63</v>
          </cell>
          <cell r="K387">
            <v>7.5</v>
          </cell>
          <cell r="L387" t="str">
            <v>BOND</v>
          </cell>
          <cell r="M387" t="str">
            <v>NPV</v>
          </cell>
        </row>
        <row r="388">
          <cell r="A388" t="str">
            <v>36224LZX8</v>
          </cell>
          <cell r="B388">
            <v>39356</v>
          </cell>
          <cell r="C388" t="str">
            <v>16 ago 2001</v>
          </cell>
          <cell r="D388">
            <v>48491.53</v>
          </cell>
          <cell r="E388">
            <v>50219.03</v>
          </cell>
          <cell r="F388">
            <v>51946.55</v>
          </cell>
          <cell r="G388">
            <v>1727.52</v>
          </cell>
          <cell r="H388">
            <v>0</v>
          </cell>
          <cell r="I388">
            <v>282.87</v>
          </cell>
          <cell r="J388">
            <v>282.87</v>
          </cell>
          <cell r="K388">
            <v>7.5</v>
          </cell>
          <cell r="L388" t="str">
            <v>BOND</v>
          </cell>
          <cell r="M388" t="str">
            <v>NPV</v>
          </cell>
        </row>
        <row r="389">
          <cell r="A389" t="str">
            <v>36224M2C8</v>
          </cell>
          <cell r="B389">
            <v>39387</v>
          </cell>
          <cell r="C389" t="str">
            <v>16 ago 2001</v>
          </cell>
          <cell r="D389">
            <v>123258.65</v>
          </cell>
          <cell r="E389">
            <v>127649.75</v>
          </cell>
          <cell r="F389">
            <v>132040.82999999999</v>
          </cell>
          <cell r="G389">
            <v>4391.08</v>
          </cell>
          <cell r="H389">
            <v>0</v>
          </cell>
          <cell r="I389">
            <v>719.01</v>
          </cell>
          <cell r="J389">
            <v>719.01</v>
          </cell>
          <cell r="K389">
            <v>7</v>
          </cell>
          <cell r="L389" t="str">
            <v>BOND</v>
          </cell>
          <cell r="M389" t="str">
            <v>NPV</v>
          </cell>
        </row>
        <row r="390">
          <cell r="A390" t="str">
            <v>36224MFA8</v>
          </cell>
          <cell r="B390">
            <v>39356</v>
          </cell>
          <cell r="C390" t="str">
            <v>16 ago 2001</v>
          </cell>
          <cell r="D390">
            <v>80226.559999999998</v>
          </cell>
          <cell r="E390">
            <v>83736.479999999996</v>
          </cell>
          <cell r="F390">
            <v>86171.35</v>
          </cell>
          <cell r="G390">
            <v>2434.87</v>
          </cell>
          <cell r="H390">
            <v>0</v>
          </cell>
          <cell r="I390">
            <v>501.42</v>
          </cell>
          <cell r="J390">
            <v>501.42</v>
          </cell>
          <cell r="K390">
            <v>7</v>
          </cell>
          <cell r="L390" t="str">
            <v>BOND</v>
          </cell>
          <cell r="M390" t="str">
            <v>NPV</v>
          </cell>
        </row>
        <row r="391">
          <cell r="A391" t="str">
            <v>36224MJS5</v>
          </cell>
          <cell r="B391">
            <v>39569</v>
          </cell>
          <cell r="C391">
            <v>36573</v>
          </cell>
          <cell r="D391">
            <v>418474.31</v>
          </cell>
          <cell r="E391">
            <v>413112.6</v>
          </cell>
          <cell r="F391">
            <v>448290.6</v>
          </cell>
          <cell r="G391">
            <v>35178</v>
          </cell>
          <cell r="H391">
            <v>0</v>
          </cell>
          <cell r="I391">
            <v>2441.1</v>
          </cell>
          <cell r="J391">
            <v>2441.1</v>
          </cell>
          <cell r="K391">
            <v>7</v>
          </cell>
          <cell r="L391" t="str">
            <v>30F360</v>
          </cell>
          <cell r="M391" t="str">
            <v>NPV</v>
          </cell>
        </row>
        <row r="392">
          <cell r="A392" t="str">
            <v>36224MKC8</v>
          </cell>
          <cell r="B392" t="str">
            <v>01 ene 2023</v>
          </cell>
          <cell r="C392" t="str">
            <v>20 dic 2001</v>
          </cell>
          <cell r="D392">
            <v>344787.34</v>
          </cell>
          <cell r="E392">
            <v>354053.49</v>
          </cell>
          <cell r="F392">
            <v>361875</v>
          </cell>
          <cell r="G392">
            <v>7821.51</v>
          </cell>
          <cell r="H392">
            <v>0</v>
          </cell>
          <cell r="I392">
            <v>2011.26</v>
          </cell>
          <cell r="J392">
            <v>2011.26</v>
          </cell>
          <cell r="K392">
            <v>7</v>
          </cell>
          <cell r="L392" t="str">
            <v>BOND</v>
          </cell>
          <cell r="M392" t="str">
            <v>NPV</v>
          </cell>
        </row>
        <row r="393">
          <cell r="A393" t="str">
            <v>36224MUJ2</v>
          </cell>
          <cell r="B393">
            <v>39326</v>
          </cell>
          <cell r="C393" t="str">
            <v>16 ago 2001</v>
          </cell>
          <cell r="D393">
            <v>7485.47</v>
          </cell>
          <cell r="E393">
            <v>7812.96</v>
          </cell>
          <cell r="F393">
            <v>8040.14</v>
          </cell>
          <cell r="G393">
            <v>227.18</v>
          </cell>
          <cell r="H393">
            <v>0</v>
          </cell>
          <cell r="I393">
            <v>46.78</v>
          </cell>
          <cell r="J393">
            <v>46.78</v>
          </cell>
          <cell r="K393">
            <v>7.5</v>
          </cell>
          <cell r="L393" t="str">
            <v>BOND</v>
          </cell>
          <cell r="M393" t="str">
            <v>NPV</v>
          </cell>
        </row>
        <row r="394">
          <cell r="A394" t="str">
            <v>36224MWQ4</v>
          </cell>
          <cell r="B394">
            <v>39356</v>
          </cell>
          <cell r="C394" t="str">
            <v>16 ago 2001</v>
          </cell>
          <cell r="D394">
            <v>47406.34</v>
          </cell>
          <cell r="E394">
            <v>49095.19</v>
          </cell>
          <cell r="F394">
            <v>50784.04</v>
          </cell>
          <cell r="G394">
            <v>1688.85</v>
          </cell>
          <cell r="H394">
            <v>0</v>
          </cell>
          <cell r="I394">
            <v>276.54000000000002</v>
          </cell>
          <cell r="J394">
            <v>276.54000000000002</v>
          </cell>
          <cell r="K394">
            <v>7</v>
          </cell>
          <cell r="L394" t="str">
            <v>BOND</v>
          </cell>
          <cell r="M394" t="str">
            <v>NPV</v>
          </cell>
        </row>
        <row r="395">
          <cell r="A395" t="str">
            <v>36224NBM4</v>
          </cell>
          <cell r="B395">
            <v>39387</v>
          </cell>
          <cell r="C395" t="str">
            <v>16 ago 2001</v>
          </cell>
          <cell r="D395">
            <v>48773.120000000003</v>
          </cell>
          <cell r="E395">
            <v>50510.66</v>
          </cell>
          <cell r="F395">
            <v>52248.2</v>
          </cell>
          <cell r="G395">
            <v>1737.54</v>
          </cell>
          <cell r="H395">
            <v>0</v>
          </cell>
          <cell r="I395">
            <v>284.51</v>
          </cell>
          <cell r="J395">
            <v>284.51</v>
          </cell>
          <cell r="K395">
            <v>7</v>
          </cell>
          <cell r="L395" t="str">
            <v>BOND</v>
          </cell>
          <cell r="M395" t="str">
            <v>NPV</v>
          </cell>
        </row>
        <row r="396">
          <cell r="A396" t="str">
            <v>36224NEY5</v>
          </cell>
          <cell r="B396" t="str">
            <v>01 ago 2007</v>
          </cell>
          <cell r="C396" t="str">
            <v>16 ago 2001</v>
          </cell>
          <cell r="D396">
            <v>46237.83</v>
          </cell>
          <cell r="E396">
            <v>48260.73</v>
          </cell>
          <cell r="F396">
            <v>49664.05</v>
          </cell>
          <cell r="G396">
            <v>1403.32</v>
          </cell>
          <cell r="H396">
            <v>0</v>
          </cell>
          <cell r="I396">
            <v>288.99</v>
          </cell>
          <cell r="J396">
            <v>288.99</v>
          </cell>
          <cell r="K396">
            <v>7.5</v>
          </cell>
          <cell r="L396" t="str">
            <v>BOND</v>
          </cell>
          <cell r="M396" t="str">
            <v>NPV</v>
          </cell>
        </row>
        <row r="397">
          <cell r="A397" t="str">
            <v>36224NF32</v>
          </cell>
          <cell r="B397" t="str">
            <v>01 ago 2007</v>
          </cell>
          <cell r="C397" t="str">
            <v>16 ago 2001</v>
          </cell>
          <cell r="D397">
            <v>48105.05</v>
          </cell>
          <cell r="E397">
            <v>50209.64</v>
          </cell>
          <cell r="F397">
            <v>51669.63</v>
          </cell>
          <cell r="G397">
            <v>1459.99</v>
          </cell>
          <cell r="H397">
            <v>0</v>
          </cell>
          <cell r="I397">
            <v>300.66000000000003</v>
          </cell>
          <cell r="J397">
            <v>300.66000000000003</v>
          </cell>
          <cell r="K397">
            <v>7.5</v>
          </cell>
          <cell r="L397" t="str">
            <v>BOND</v>
          </cell>
          <cell r="M397" t="str">
            <v>NPV</v>
          </cell>
        </row>
        <row r="398">
          <cell r="A398" t="str">
            <v>36224NFU2</v>
          </cell>
          <cell r="B398">
            <v>39387</v>
          </cell>
          <cell r="C398" t="str">
            <v>16 ago 2001</v>
          </cell>
          <cell r="D398">
            <v>135140.92000000001</v>
          </cell>
          <cell r="E398">
            <v>139955.29999999999</v>
          </cell>
          <cell r="F398">
            <v>144769.71</v>
          </cell>
          <cell r="G398">
            <v>4814.41</v>
          </cell>
          <cell r="H398">
            <v>0</v>
          </cell>
          <cell r="I398">
            <v>788.32</v>
          </cell>
          <cell r="J398">
            <v>788.32</v>
          </cell>
          <cell r="K398">
            <v>7.5</v>
          </cell>
          <cell r="L398" t="str">
            <v>BOND</v>
          </cell>
          <cell r="M398" t="str">
            <v>NPV</v>
          </cell>
        </row>
        <row r="399">
          <cell r="A399" t="str">
            <v>36224NFW8</v>
          </cell>
          <cell r="B399">
            <v>39387</v>
          </cell>
          <cell r="C399" t="str">
            <v>16 ago 2001</v>
          </cell>
          <cell r="D399">
            <v>60626.69</v>
          </cell>
          <cell r="E399">
            <v>63279.11</v>
          </cell>
          <cell r="F399">
            <v>65119.13</v>
          </cell>
          <cell r="G399">
            <v>1840.02</v>
          </cell>
          <cell r="H399">
            <v>0</v>
          </cell>
          <cell r="I399">
            <v>378.92</v>
          </cell>
          <cell r="J399">
            <v>378.92</v>
          </cell>
          <cell r="K399">
            <v>7</v>
          </cell>
          <cell r="L399" t="str">
            <v>BOND</v>
          </cell>
          <cell r="M399" t="str">
            <v>NPV</v>
          </cell>
        </row>
        <row r="400">
          <cell r="A400" t="str">
            <v>36224NLB7</v>
          </cell>
          <cell r="B400">
            <v>39387</v>
          </cell>
          <cell r="C400" t="str">
            <v>16 ago 2001</v>
          </cell>
          <cell r="D400">
            <v>25236.89</v>
          </cell>
          <cell r="E400">
            <v>26341</v>
          </cell>
          <cell r="F400">
            <v>27106.94</v>
          </cell>
          <cell r="G400">
            <v>765.94</v>
          </cell>
          <cell r="H400">
            <v>0</v>
          </cell>
          <cell r="I400">
            <v>157.72999999999999</v>
          </cell>
          <cell r="J400">
            <v>157.72999999999999</v>
          </cell>
          <cell r="K400">
            <v>7</v>
          </cell>
          <cell r="L400" t="str">
            <v>BOND</v>
          </cell>
          <cell r="M400" t="str">
            <v>NPV</v>
          </cell>
        </row>
        <row r="401">
          <cell r="A401" t="str">
            <v>36224NMC4</v>
          </cell>
          <cell r="B401" t="str">
            <v>01 ene 2008</v>
          </cell>
          <cell r="C401" t="str">
            <v>16 ago 2001</v>
          </cell>
          <cell r="D401">
            <v>45484.1</v>
          </cell>
          <cell r="E401">
            <v>47474.03</v>
          </cell>
          <cell r="F401">
            <v>48854.47</v>
          </cell>
          <cell r="G401">
            <v>1380.44</v>
          </cell>
          <cell r="H401">
            <v>0</v>
          </cell>
          <cell r="I401">
            <v>284.27999999999997</v>
          </cell>
          <cell r="J401">
            <v>284.27999999999997</v>
          </cell>
          <cell r="K401">
            <v>7.5</v>
          </cell>
          <cell r="L401" t="str">
            <v>BOND</v>
          </cell>
          <cell r="M401" t="str">
            <v>NPV</v>
          </cell>
        </row>
        <row r="402">
          <cell r="A402" t="str">
            <v>36224NMQ3</v>
          </cell>
          <cell r="B402">
            <v>39508</v>
          </cell>
          <cell r="C402" t="str">
            <v>16 ago 2001</v>
          </cell>
          <cell r="D402">
            <v>103284.17</v>
          </cell>
          <cell r="E402">
            <v>107802.85</v>
          </cell>
          <cell r="F402">
            <v>110961.28</v>
          </cell>
          <cell r="G402">
            <v>3158.43</v>
          </cell>
          <cell r="H402">
            <v>0</v>
          </cell>
          <cell r="I402">
            <v>645.53</v>
          </cell>
          <cell r="J402">
            <v>645.53</v>
          </cell>
          <cell r="K402">
            <v>7</v>
          </cell>
          <cell r="L402" t="str">
            <v>BOND</v>
          </cell>
          <cell r="M402" t="str">
            <v>NPV</v>
          </cell>
        </row>
        <row r="403">
          <cell r="A403" t="str">
            <v>36224NVK6</v>
          </cell>
          <cell r="B403">
            <v>39326</v>
          </cell>
          <cell r="C403" t="str">
            <v>16 ago 2001</v>
          </cell>
          <cell r="D403">
            <v>49986.85</v>
          </cell>
          <cell r="E403">
            <v>52173.760000000002</v>
          </cell>
          <cell r="F403">
            <v>53690.879999999997</v>
          </cell>
          <cell r="G403">
            <v>1517.12</v>
          </cell>
          <cell r="H403">
            <v>0</v>
          </cell>
          <cell r="I403">
            <v>312.42</v>
          </cell>
          <cell r="J403">
            <v>312.42</v>
          </cell>
          <cell r="K403">
            <v>7.5</v>
          </cell>
          <cell r="L403" t="str">
            <v>BOND</v>
          </cell>
          <cell r="M403" t="str">
            <v>NPV</v>
          </cell>
        </row>
        <row r="404">
          <cell r="A404" t="str">
            <v>36224P6E3</v>
          </cell>
          <cell r="B404" t="str">
            <v>01 dic 2007</v>
          </cell>
          <cell r="C404" t="str">
            <v>16 ago 2001</v>
          </cell>
          <cell r="D404">
            <v>23890.05</v>
          </cell>
          <cell r="E404">
            <v>24935.25</v>
          </cell>
          <cell r="F404">
            <v>25660.3</v>
          </cell>
          <cell r="G404">
            <v>725.05</v>
          </cell>
          <cell r="H404">
            <v>0</v>
          </cell>
          <cell r="I404">
            <v>149.31</v>
          </cell>
          <cell r="J404">
            <v>149.31</v>
          </cell>
          <cell r="K404">
            <v>7</v>
          </cell>
          <cell r="L404" t="str">
            <v>BOND</v>
          </cell>
          <cell r="M404" t="str">
            <v>NPV</v>
          </cell>
        </row>
        <row r="405">
          <cell r="A405" t="str">
            <v>36224PE95</v>
          </cell>
          <cell r="B405">
            <v>39356</v>
          </cell>
          <cell r="C405" t="str">
            <v>16 ago 2001</v>
          </cell>
          <cell r="D405">
            <v>4707.05</v>
          </cell>
          <cell r="E405">
            <v>4874.72</v>
          </cell>
          <cell r="F405">
            <v>5042.43</v>
          </cell>
          <cell r="G405">
            <v>167.71</v>
          </cell>
          <cell r="H405">
            <v>0</v>
          </cell>
          <cell r="I405">
            <v>27.46</v>
          </cell>
          <cell r="J405">
            <v>27.46</v>
          </cell>
          <cell r="K405">
            <v>7.5</v>
          </cell>
          <cell r="L405" t="str">
            <v>BOND</v>
          </cell>
          <cell r="M405" t="str">
            <v>NPV</v>
          </cell>
        </row>
        <row r="406">
          <cell r="A406" t="str">
            <v>36224PUF3</v>
          </cell>
          <cell r="B406">
            <v>39508</v>
          </cell>
          <cell r="C406" t="str">
            <v>16 ago 2001</v>
          </cell>
          <cell r="D406">
            <v>18519.689999999999</v>
          </cell>
          <cell r="E406">
            <v>19329.93</v>
          </cell>
          <cell r="F406">
            <v>19896.259999999998</v>
          </cell>
          <cell r="G406">
            <v>566.33000000000004</v>
          </cell>
          <cell r="H406">
            <v>0</v>
          </cell>
          <cell r="I406">
            <v>115.75</v>
          </cell>
          <cell r="J406">
            <v>115.75</v>
          </cell>
          <cell r="K406">
            <v>7.5</v>
          </cell>
          <cell r="L406" t="str">
            <v>BOND</v>
          </cell>
          <cell r="M406" t="str">
            <v>NPV</v>
          </cell>
        </row>
        <row r="407">
          <cell r="A407" t="str">
            <v>36224Q4Q6</v>
          </cell>
          <cell r="B407">
            <v>39692</v>
          </cell>
          <cell r="C407" t="str">
            <v>22 dic 1999</v>
          </cell>
          <cell r="D407">
            <v>17710.52</v>
          </cell>
          <cell r="E407">
            <v>17406.13</v>
          </cell>
          <cell r="F407">
            <v>18662.46</v>
          </cell>
          <cell r="G407">
            <v>1256.33</v>
          </cell>
          <cell r="H407">
            <v>0</v>
          </cell>
          <cell r="I407">
            <v>95.93</v>
          </cell>
          <cell r="J407">
            <v>95.93</v>
          </cell>
          <cell r="K407">
            <v>6.5</v>
          </cell>
          <cell r="L407" t="str">
            <v>30F360</v>
          </cell>
          <cell r="M407" t="str">
            <v>NPV</v>
          </cell>
        </row>
        <row r="408">
          <cell r="A408" t="str">
            <v>36224QCZ7</v>
          </cell>
          <cell r="B408">
            <v>39356</v>
          </cell>
          <cell r="C408" t="str">
            <v>16 ago 2001</v>
          </cell>
          <cell r="D408">
            <v>264059.84000000003</v>
          </cell>
          <cell r="E408">
            <v>275612.45</v>
          </cell>
          <cell r="F408">
            <v>283626.67</v>
          </cell>
          <cell r="G408">
            <v>8014.22</v>
          </cell>
          <cell r="H408">
            <v>0</v>
          </cell>
          <cell r="I408">
            <v>1650.37</v>
          </cell>
          <cell r="J408">
            <v>1650.37</v>
          </cell>
          <cell r="K408">
            <v>7</v>
          </cell>
          <cell r="L408" t="str">
            <v>BOND</v>
          </cell>
          <cell r="M408" t="str">
            <v>NPV</v>
          </cell>
        </row>
        <row r="409">
          <cell r="A409" t="str">
            <v>36224QDS2</v>
          </cell>
          <cell r="B409">
            <v>39387</v>
          </cell>
          <cell r="C409" t="str">
            <v>16 ago 2001</v>
          </cell>
          <cell r="D409">
            <v>63658.87</v>
          </cell>
          <cell r="E409">
            <v>65926.710000000006</v>
          </cell>
          <cell r="F409">
            <v>68194.559999999998</v>
          </cell>
          <cell r="G409">
            <v>2267.85</v>
          </cell>
          <cell r="H409">
            <v>0</v>
          </cell>
          <cell r="I409">
            <v>371.34</v>
          </cell>
          <cell r="J409">
            <v>371.34</v>
          </cell>
          <cell r="K409">
            <v>7.5</v>
          </cell>
          <cell r="L409" t="str">
            <v>BOND</v>
          </cell>
          <cell r="M409" t="str">
            <v>NPV</v>
          </cell>
        </row>
        <row r="410">
          <cell r="A410" t="str">
            <v>36224QEE2</v>
          </cell>
          <cell r="B410">
            <v>39356</v>
          </cell>
          <cell r="C410" t="str">
            <v>16 ago 2001</v>
          </cell>
          <cell r="D410">
            <v>6756.16</v>
          </cell>
          <cell r="E410">
            <v>6996.85</v>
          </cell>
          <cell r="F410">
            <v>7237.54</v>
          </cell>
          <cell r="G410">
            <v>240.69</v>
          </cell>
          <cell r="H410">
            <v>0</v>
          </cell>
          <cell r="I410">
            <v>39.409999999999997</v>
          </cell>
          <cell r="J410">
            <v>39.409999999999997</v>
          </cell>
          <cell r="K410">
            <v>7.5</v>
          </cell>
          <cell r="L410" t="str">
            <v>BOND</v>
          </cell>
          <cell r="M410" t="str">
            <v>NPV</v>
          </cell>
        </row>
        <row r="411">
          <cell r="A411" t="str">
            <v>36224QMK9</v>
          </cell>
          <cell r="B411">
            <v>39845</v>
          </cell>
          <cell r="C411" t="str">
            <v>22 dic 1999</v>
          </cell>
          <cell r="D411">
            <v>109948.81</v>
          </cell>
          <cell r="E411">
            <v>108059.05</v>
          </cell>
          <cell r="F411">
            <v>115789.29</v>
          </cell>
          <cell r="G411">
            <v>7730.24</v>
          </cell>
          <cell r="H411">
            <v>0</v>
          </cell>
          <cell r="I411">
            <v>595.55999999999995</v>
          </cell>
          <cell r="J411">
            <v>595.55999999999995</v>
          </cell>
          <cell r="K411">
            <v>6.5</v>
          </cell>
          <cell r="L411" t="str">
            <v>30F360</v>
          </cell>
          <cell r="M411" t="str">
            <v>NPV</v>
          </cell>
        </row>
        <row r="412">
          <cell r="A412" t="str">
            <v>36224QQM1</v>
          </cell>
          <cell r="B412" t="str">
            <v>01 dic 2007</v>
          </cell>
          <cell r="C412" t="str">
            <v>16 ago 2001</v>
          </cell>
          <cell r="D412">
            <v>81177.850000000006</v>
          </cell>
          <cell r="E412">
            <v>84069.81</v>
          </cell>
          <cell r="F412">
            <v>86961.77</v>
          </cell>
          <cell r="G412">
            <v>2891.96</v>
          </cell>
          <cell r="H412">
            <v>0</v>
          </cell>
          <cell r="I412">
            <v>473.54</v>
          </cell>
          <cell r="J412">
            <v>473.54</v>
          </cell>
          <cell r="K412">
            <v>7</v>
          </cell>
          <cell r="L412" t="str">
            <v>BOND</v>
          </cell>
          <cell r="M412" t="str">
            <v>NPV</v>
          </cell>
        </row>
        <row r="413">
          <cell r="A413" t="str">
            <v>36224QSW7</v>
          </cell>
          <cell r="B413">
            <v>44835</v>
          </cell>
          <cell r="C413" t="str">
            <v>20 dic 2001</v>
          </cell>
          <cell r="D413">
            <v>68191.23</v>
          </cell>
          <cell r="E413">
            <v>70023.87</v>
          </cell>
          <cell r="F413">
            <v>71570.789999999994</v>
          </cell>
          <cell r="G413">
            <v>1546.92</v>
          </cell>
          <cell r="H413">
            <v>0</v>
          </cell>
          <cell r="I413">
            <v>397.78</v>
          </cell>
          <cell r="J413">
            <v>397.78</v>
          </cell>
          <cell r="K413">
            <v>7</v>
          </cell>
          <cell r="L413" t="str">
            <v>BOND</v>
          </cell>
          <cell r="M413" t="str">
            <v>NPV</v>
          </cell>
        </row>
        <row r="414">
          <cell r="A414" t="str">
            <v>36224QUG9</v>
          </cell>
          <cell r="B414">
            <v>39387</v>
          </cell>
          <cell r="C414" t="str">
            <v>16 ago 2001</v>
          </cell>
          <cell r="D414">
            <v>8458.2099999999991</v>
          </cell>
          <cell r="E414">
            <v>8759.5300000000007</v>
          </cell>
          <cell r="F414">
            <v>9060.86</v>
          </cell>
          <cell r="G414">
            <v>301.33</v>
          </cell>
          <cell r="H414">
            <v>0</v>
          </cell>
          <cell r="I414">
            <v>49.34</v>
          </cell>
          <cell r="J414">
            <v>49.34</v>
          </cell>
          <cell r="K414">
            <v>7</v>
          </cell>
          <cell r="L414" t="str">
            <v>BOND</v>
          </cell>
          <cell r="M414" t="str">
            <v>NPV</v>
          </cell>
        </row>
        <row r="415">
          <cell r="A415" t="str">
            <v>36224QWX0</v>
          </cell>
          <cell r="B415">
            <v>39356</v>
          </cell>
          <cell r="C415" t="str">
            <v>16 ago 2001</v>
          </cell>
          <cell r="D415">
            <v>35485.279999999999</v>
          </cell>
          <cell r="E415">
            <v>37037.769999999997</v>
          </cell>
          <cell r="F415">
            <v>38114.74</v>
          </cell>
          <cell r="G415">
            <v>1076.97</v>
          </cell>
          <cell r="H415">
            <v>0</v>
          </cell>
          <cell r="I415">
            <v>221.78</v>
          </cell>
          <cell r="J415">
            <v>221.78</v>
          </cell>
          <cell r="K415">
            <v>7</v>
          </cell>
          <cell r="L415" t="str">
            <v>BOND</v>
          </cell>
          <cell r="M415" t="str">
            <v>NPV</v>
          </cell>
        </row>
        <row r="416">
          <cell r="A416" t="str">
            <v>36224QXB7</v>
          </cell>
          <cell r="B416">
            <v>39387</v>
          </cell>
          <cell r="C416" t="str">
            <v>16 ago 2001</v>
          </cell>
          <cell r="D416">
            <v>29588.62</v>
          </cell>
          <cell r="E416">
            <v>30883.13</v>
          </cell>
          <cell r="F416">
            <v>31781.14</v>
          </cell>
          <cell r="G416">
            <v>898.01</v>
          </cell>
          <cell r="H416">
            <v>0</v>
          </cell>
          <cell r="I416">
            <v>184.93</v>
          </cell>
          <cell r="J416">
            <v>184.93</v>
          </cell>
          <cell r="K416">
            <v>7</v>
          </cell>
          <cell r="L416" t="str">
            <v>BOND</v>
          </cell>
          <cell r="M416" t="str">
            <v>NPV</v>
          </cell>
        </row>
        <row r="417">
          <cell r="A417" t="str">
            <v>36224QXC5</v>
          </cell>
          <cell r="B417">
            <v>39356</v>
          </cell>
          <cell r="C417" t="str">
            <v>16 ago 2001</v>
          </cell>
          <cell r="D417">
            <v>7029.96</v>
          </cell>
          <cell r="E417">
            <v>7280.4</v>
          </cell>
          <cell r="F417">
            <v>7530.84</v>
          </cell>
          <cell r="G417">
            <v>250.44</v>
          </cell>
          <cell r="H417">
            <v>0</v>
          </cell>
          <cell r="I417">
            <v>41.01</v>
          </cell>
          <cell r="J417">
            <v>41.01</v>
          </cell>
          <cell r="K417">
            <v>7.5</v>
          </cell>
          <cell r="L417" t="str">
            <v>BOND</v>
          </cell>
          <cell r="M417" t="str">
            <v>NPV</v>
          </cell>
        </row>
        <row r="418">
          <cell r="A418" t="str">
            <v>36224QXJ0</v>
          </cell>
          <cell r="B418">
            <v>39387</v>
          </cell>
          <cell r="C418" t="str">
            <v>16 ago 2001</v>
          </cell>
          <cell r="D418">
            <v>64829.98</v>
          </cell>
          <cell r="E418">
            <v>67139.53</v>
          </cell>
          <cell r="F418">
            <v>69449.119999999995</v>
          </cell>
          <cell r="G418">
            <v>2309.59</v>
          </cell>
          <cell r="H418">
            <v>0</v>
          </cell>
          <cell r="I418">
            <v>378.17</v>
          </cell>
          <cell r="J418">
            <v>378.17</v>
          </cell>
          <cell r="K418">
            <v>7</v>
          </cell>
          <cell r="L418" t="str">
            <v>BOND</v>
          </cell>
          <cell r="M418" t="str">
            <v>NPV</v>
          </cell>
        </row>
        <row r="419">
          <cell r="A419" t="str">
            <v>36224QZ90</v>
          </cell>
          <cell r="B419" t="str">
            <v>01 abr 2008</v>
          </cell>
          <cell r="C419" t="str">
            <v>16 ago 2001</v>
          </cell>
          <cell r="D419">
            <v>124291.43</v>
          </cell>
          <cell r="E419">
            <v>129729.19</v>
          </cell>
          <cell r="F419">
            <v>133530.01</v>
          </cell>
          <cell r="G419">
            <v>3800.82</v>
          </cell>
          <cell r="H419">
            <v>0</v>
          </cell>
          <cell r="I419">
            <v>776.82</v>
          </cell>
          <cell r="J419">
            <v>776.82</v>
          </cell>
          <cell r="K419">
            <v>7.5</v>
          </cell>
          <cell r="L419" t="str">
            <v>BOND</v>
          </cell>
          <cell r="M419" t="str">
            <v>NPV</v>
          </cell>
        </row>
        <row r="420">
          <cell r="A420" t="str">
            <v>36224QZD1</v>
          </cell>
          <cell r="B420">
            <v>39479</v>
          </cell>
          <cell r="C420" t="str">
            <v>16 ago 2001</v>
          </cell>
          <cell r="D420">
            <v>7394.59</v>
          </cell>
          <cell r="E420">
            <v>7718.1</v>
          </cell>
          <cell r="F420">
            <v>7944.23</v>
          </cell>
          <cell r="G420">
            <v>226.13</v>
          </cell>
          <cell r="H420">
            <v>0</v>
          </cell>
          <cell r="I420">
            <v>46.22</v>
          </cell>
          <cell r="J420">
            <v>46.22</v>
          </cell>
          <cell r="K420">
            <v>7</v>
          </cell>
          <cell r="L420" t="str">
            <v>BOND</v>
          </cell>
          <cell r="M420" t="str">
            <v>NPV</v>
          </cell>
        </row>
        <row r="421">
          <cell r="A421" t="str">
            <v>36224QZG4</v>
          </cell>
          <cell r="B421">
            <v>39508</v>
          </cell>
          <cell r="C421" t="str">
            <v>16 ago 2001</v>
          </cell>
          <cell r="D421">
            <v>132336.9</v>
          </cell>
          <cell r="E421">
            <v>137051.39000000001</v>
          </cell>
          <cell r="F421">
            <v>141765.9</v>
          </cell>
          <cell r="G421">
            <v>4714.51</v>
          </cell>
          <cell r="H421">
            <v>0</v>
          </cell>
          <cell r="I421">
            <v>771.97</v>
          </cell>
          <cell r="J421">
            <v>771.97</v>
          </cell>
          <cell r="K421">
            <v>7.5</v>
          </cell>
          <cell r="L421" t="str">
            <v>BOND</v>
          </cell>
          <cell r="M421" t="str">
            <v>NPV</v>
          </cell>
        </row>
        <row r="422">
          <cell r="A422" t="str">
            <v>36224QZS8</v>
          </cell>
          <cell r="B422">
            <v>39508</v>
          </cell>
          <cell r="C422" t="str">
            <v>16 ago 2001</v>
          </cell>
          <cell r="D422">
            <v>22070.62</v>
          </cell>
          <cell r="E422">
            <v>23036.21</v>
          </cell>
          <cell r="F422">
            <v>23711.13</v>
          </cell>
          <cell r="G422">
            <v>674.92</v>
          </cell>
          <cell r="H422">
            <v>0</v>
          </cell>
          <cell r="I422">
            <v>137.94</v>
          </cell>
          <cell r="J422">
            <v>137.94</v>
          </cell>
          <cell r="K422">
            <v>7.5</v>
          </cell>
          <cell r="L422" t="str">
            <v>BOND</v>
          </cell>
          <cell r="M422" t="str">
            <v>NPV</v>
          </cell>
        </row>
        <row r="423">
          <cell r="A423" t="str">
            <v>36224R4D3</v>
          </cell>
          <cell r="B423">
            <v>39479</v>
          </cell>
          <cell r="C423" t="str">
            <v>16 ago 2001</v>
          </cell>
          <cell r="D423">
            <v>58583.97</v>
          </cell>
          <cell r="E423">
            <v>60671.02</v>
          </cell>
          <cell r="F423">
            <v>62758.080000000002</v>
          </cell>
          <cell r="G423">
            <v>2087.06</v>
          </cell>
          <cell r="H423">
            <v>0</v>
          </cell>
          <cell r="I423">
            <v>341.74</v>
          </cell>
          <cell r="J423">
            <v>341.74</v>
          </cell>
          <cell r="K423">
            <v>7.5</v>
          </cell>
          <cell r="L423" t="str">
            <v>BOND</v>
          </cell>
          <cell r="M423" t="str">
            <v>NPV</v>
          </cell>
        </row>
        <row r="424">
          <cell r="A424" t="str">
            <v>36224RCR3</v>
          </cell>
          <cell r="B424">
            <v>39387</v>
          </cell>
          <cell r="C424" t="str">
            <v>16 ago 2001</v>
          </cell>
          <cell r="D424">
            <v>57974.93</v>
          </cell>
          <cell r="E424">
            <v>60040.29</v>
          </cell>
          <cell r="F424">
            <v>62105.64</v>
          </cell>
          <cell r="G424">
            <v>2065.35</v>
          </cell>
          <cell r="H424">
            <v>0</v>
          </cell>
          <cell r="I424">
            <v>338.19</v>
          </cell>
          <cell r="J424">
            <v>338.19</v>
          </cell>
          <cell r="K424">
            <v>7</v>
          </cell>
          <cell r="L424" t="str">
            <v>BOND</v>
          </cell>
          <cell r="M424" t="str">
            <v>NPV</v>
          </cell>
        </row>
        <row r="425">
          <cell r="A425" t="str">
            <v>36224RE34</v>
          </cell>
          <cell r="B425">
            <v>39356</v>
          </cell>
          <cell r="C425" t="str">
            <v>16 ago 2001</v>
          </cell>
          <cell r="D425">
            <v>5968.08</v>
          </cell>
          <cell r="E425">
            <v>6180.7</v>
          </cell>
          <cell r="F425">
            <v>6393.31</v>
          </cell>
          <cell r="G425">
            <v>212.61</v>
          </cell>
          <cell r="H425">
            <v>0</v>
          </cell>
          <cell r="I425">
            <v>34.81</v>
          </cell>
          <cell r="J425">
            <v>34.81</v>
          </cell>
          <cell r="K425">
            <v>7</v>
          </cell>
          <cell r="L425" t="str">
            <v>BOND</v>
          </cell>
          <cell r="M425" t="str">
            <v>NPV</v>
          </cell>
        </row>
        <row r="426">
          <cell r="A426" t="str">
            <v>36224RFP4</v>
          </cell>
          <cell r="B426">
            <v>39387</v>
          </cell>
          <cell r="C426" t="str">
            <v>16 ago 2001</v>
          </cell>
          <cell r="D426">
            <v>89307.26</v>
          </cell>
          <cell r="E426">
            <v>93214.43</v>
          </cell>
          <cell r="F426">
            <v>95924.93</v>
          </cell>
          <cell r="G426">
            <v>2710.5</v>
          </cell>
          <cell r="H426">
            <v>0</v>
          </cell>
          <cell r="I426">
            <v>558.16999999999996</v>
          </cell>
          <cell r="J426">
            <v>558.16999999999996</v>
          </cell>
          <cell r="K426">
            <v>7</v>
          </cell>
          <cell r="L426" t="str">
            <v>BOND</v>
          </cell>
          <cell r="M426" t="str">
            <v>NPV</v>
          </cell>
        </row>
        <row r="427">
          <cell r="A427" t="str">
            <v>36224RGC2</v>
          </cell>
          <cell r="B427" t="str">
            <v>01 ago 2007</v>
          </cell>
          <cell r="C427" t="str">
            <v>16 ago 2001</v>
          </cell>
          <cell r="D427">
            <v>51975.03</v>
          </cell>
          <cell r="E427">
            <v>54248.93</v>
          </cell>
          <cell r="F427">
            <v>55826.38</v>
          </cell>
          <cell r="G427">
            <v>1577.45</v>
          </cell>
          <cell r="H427">
            <v>0</v>
          </cell>
          <cell r="I427">
            <v>324.83999999999997</v>
          </cell>
          <cell r="J427">
            <v>324.83999999999997</v>
          </cell>
          <cell r="K427">
            <v>7.5</v>
          </cell>
          <cell r="L427" t="str">
            <v>BOND</v>
          </cell>
          <cell r="M427" t="str">
            <v>NPV</v>
          </cell>
        </row>
        <row r="428">
          <cell r="A428" t="str">
            <v>36224RS39</v>
          </cell>
          <cell r="B428">
            <v>39326</v>
          </cell>
          <cell r="C428" t="str">
            <v>16 ago 2001</v>
          </cell>
          <cell r="D428">
            <v>88584.48</v>
          </cell>
          <cell r="E428">
            <v>92460.05</v>
          </cell>
          <cell r="F428">
            <v>95148.59</v>
          </cell>
          <cell r="G428">
            <v>2688.54</v>
          </cell>
          <cell r="H428">
            <v>0</v>
          </cell>
          <cell r="I428">
            <v>553.65</v>
          </cell>
          <cell r="J428">
            <v>553.65</v>
          </cell>
          <cell r="K428">
            <v>7.5</v>
          </cell>
          <cell r="L428" t="str">
            <v>BOND</v>
          </cell>
          <cell r="M428" t="str">
            <v>NPV</v>
          </cell>
        </row>
        <row r="429">
          <cell r="A429" t="str">
            <v>36224RW91</v>
          </cell>
          <cell r="B429">
            <v>39600</v>
          </cell>
          <cell r="C429">
            <v>36573</v>
          </cell>
          <cell r="D429">
            <v>208460.29</v>
          </cell>
          <cell r="E429">
            <v>205789.4</v>
          </cell>
          <cell r="F429">
            <v>223313.09</v>
          </cell>
          <cell r="G429">
            <v>17523.689999999999</v>
          </cell>
          <cell r="H429">
            <v>0</v>
          </cell>
          <cell r="I429">
            <v>1216.02</v>
          </cell>
          <cell r="J429">
            <v>1216.02</v>
          </cell>
          <cell r="K429">
            <v>7</v>
          </cell>
          <cell r="L429" t="str">
            <v>30F360</v>
          </cell>
          <cell r="M429" t="str">
            <v>NPV</v>
          </cell>
        </row>
        <row r="430">
          <cell r="A430" t="str">
            <v>36224SHX3</v>
          </cell>
          <cell r="B430" t="str">
            <v>01 abr 2008</v>
          </cell>
          <cell r="C430" t="str">
            <v>16 ago 2001</v>
          </cell>
          <cell r="D430">
            <v>95265.47</v>
          </cell>
          <cell r="E430">
            <v>99433.34</v>
          </cell>
          <cell r="F430">
            <v>102346.55</v>
          </cell>
          <cell r="G430">
            <v>2913.21</v>
          </cell>
          <cell r="H430">
            <v>0</v>
          </cell>
          <cell r="I430">
            <v>595.41</v>
          </cell>
          <cell r="J430">
            <v>595.41</v>
          </cell>
          <cell r="K430">
            <v>7.5</v>
          </cell>
          <cell r="L430" t="str">
            <v>BOND</v>
          </cell>
          <cell r="M430" t="str">
            <v>NPV</v>
          </cell>
        </row>
        <row r="431">
          <cell r="A431" t="str">
            <v>36224SJE3</v>
          </cell>
          <cell r="B431">
            <v>39569</v>
          </cell>
          <cell r="C431" t="str">
            <v>16 ago 2001</v>
          </cell>
          <cell r="D431">
            <v>34853.89</v>
          </cell>
          <cell r="E431">
            <v>35747</v>
          </cell>
          <cell r="F431">
            <v>36727.29</v>
          </cell>
          <cell r="G431">
            <v>980.29</v>
          </cell>
          <cell r="H431">
            <v>0</v>
          </cell>
          <cell r="I431">
            <v>188.79</v>
          </cell>
          <cell r="J431">
            <v>188.79</v>
          </cell>
          <cell r="K431">
            <v>6.5</v>
          </cell>
          <cell r="L431" t="str">
            <v>BOND</v>
          </cell>
          <cell r="M431" t="str">
            <v>NPV</v>
          </cell>
        </row>
        <row r="432">
          <cell r="A432" t="str">
            <v>36224SL26</v>
          </cell>
          <cell r="B432" t="str">
            <v>01 abr 2008</v>
          </cell>
          <cell r="C432" t="str">
            <v>16 ago 2001</v>
          </cell>
          <cell r="D432">
            <v>30069.66</v>
          </cell>
          <cell r="E432">
            <v>31385.200000000001</v>
          </cell>
          <cell r="F432">
            <v>32304.74</v>
          </cell>
          <cell r="G432">
            <v>919.54</v>
          </cell>
          <cell r="H432">
            <v>0</v>
          </cell>
          <cell r="I432">
            <v>187.94</v>
          </cell>
          <cell r="J432">
            <v>187.94</v>
          </cell>
          <cell r="K432">
            <v>7.5</v>
          </cell>
          <cell r="L432" t="str">
            <v>BOND</v>
          </cell>
          <cell r="M432" t="str">
            <v>NPV</v>
          </cell>
        </row>
        <row r="433">
          <cell r="A433" t="str">
            <v>36224SM41</v>
          </cell>
          <cell r="B433">
            <v>39600</v>
          </cell>
          <cell r="C433">
            <v>36573</v>
          </cell>
          <cell r="D433">
            <v>158970.54999999999</v>
          </cell>
          <cell r="E433">
            <v>156933.74</v>
          </cell>
          <cell r="F433">
            <v>170297.2</v>
          </cell>
          <cell r="G433">
            <v>13363.46</v>
          </cell>
          <cell r="H433">
            <v>0</v>
          </cell>
          <cell r="I433">
            <v>927.33</v>
          </cell>
          <cell r="J433">
            <v>927.33</v>
          </cell>
          <cell r="K433">
            <v>7</v>
          </cell>
          <cell r="L433" t="str">
            <v>30F360</v>
          </cell>
          <cell r="M433" t="str">
            <v>NPV</v>
          </cell>
        </row>
        <row r="434">
          <cell r="A434" t="str">
            <v>36224SMM1</v>
          </cell>
          <cell r="B434">
            <v>39569</v>
          </cell>
          <cell r="C434">
            <v>36573</v>
          </cell>
          <cell r="D434">
            <v>139961.26999999999</v>
          </cell>
          <cell r="E434">
            <v>138168.01</v>
          </cell>
          <cell r="F434">
            <v>149933.51</v>
          </cell>
          <cell r="G434">
            <v>11765.5</v>
          </cell>
          <cell r="H434">
            <v>0</v>
          </cell>
          <cell r="I434">
            <v>816.44</v>
          </cell>
          <cell r="J434">
            <v>816.44</v>
          </cell>
          <cell r="K434">
            <v>7</v>
          </cell>
          <cell r="L434" t="str">
            <v>30F360</v>
          </cell>
          <cell r="M434" t="str">
            <v>NPV</v>
          </cell>
        </row>
        <row r="435">
          <cell r="A435" t="str">
            <v>36224SV58</v>
          </cell>
          <cell r="B435">
            <v>39600</v>
          </cell>
          <cell r="C435">
            <v>36573</v>
          </cell>
          <cell r="D435">
            <v>130459.68</v>
          </cell>
          <cell r="E435">
            <v>128788.17</v>
          </cell>
          <cell r="F435">
            <v>139754.93</v>
          </cell>
          <cell r="G435">
            <v>10966.76</v>
          </cell>
          <cell r="H435">
            <v>0</v>
          </cell>
          <cell r="I435">
            <v>761.01</v>
          </cell>
          <cell r="J435">
            <v>761.01</v>
          </cell>
          <cell r="K435">
            <v>7</v>
          </cell>
          <cell r="L435" t="str">
            <v>30F360</v>
          </cell>
          <cell r="M435" t="str">
            <v>NPV</v>
          </cell>
        </row>
        <row r="436">
          <cell r="A436" t="str">
            <v>36224SYP1</v>
          </cell>
          <cell r="B436">
            <v>39569</v>
          </cell>
          <cell r="C436">
            <v>36573</v>
          </cell>
          <cell r="D436">
            <v>191765.06</v>
          </cell>
          <cell r="E436">
            <v>189308.08</v>
          </cell>
          <cell r="F436">
            <v>205428.32</v>
          </cell>
          <cell r="G436">
            <v>16120.24</v>
          </cell>
          <cell r="H436">
            <v>0</v>
          </cell>
          <cell r="I436">
            <v>1118.6300000000001</v>
          </cell>
          <cell r="J436">
            <v>1118.6300000000001</v>
          </cell>
          <cell r="K436">
            <v>7</v>
          </cell>
          <cell r="L436" t="str">
            <v>30F360</v>
          </cell>
          <cell r="M436" t="str">
            <v>NPV</v>
          </cell>
        </row>
        <row r="437">
          <cell r="A437" t="str">
            <v>36224SZX3</v>
          </cell>
          <cell r="B437">
            <v>39600</v>
          </cell>
          <cell r="C437">
            <v>36573</v>
          </cell>
          <cell r="D437">
            <v>520222.53</v>
          </cell>
          <cell r="E437">
            <v>513557.15</v>
          </cell>
          <cell r="F437">
            <v>557288.39</v>
          </cell>
          <cell r="G437">
            <v>43731.24</v>
          </cell>
          <cell r="H437">
            <v>0</v>
          </cell>
          <cell r="I437">
            <v>3034.63</v>
          </cell>
          <cell r="J437">
            <v>3034.63</v>
          </cell>
          <cell r="K437">
            <v>7</v>
          </cell>
          <cell r="L437" t="str">
            <v>30F360</v>
          </cell>
          <cell r="M437" t="str">
            <v>NPV</v>
          </cell>
        </row>
        <row r="438">
          <cell r="A438" t="str">
            <v>36224T2N9</v>
          </cell>
          <cell r="B438" t="str">
            <v>01 dic 2007</v>
          </cell>
          <cell r="C438">
            <v>36573</v>
          </cell>
          <cell r="D438">
            <v>296880.62</v>
          </cell>
          <cell r="E438">
            <v>293076.84000000003</v>
          </cell>
          <cell r="F438">
            <v>318033.36</v>
          </cell>
          <cell r="G438">
            <v>24956.52</v>
          </cell>
          <cell r="H438">
            <v>0</v>
          </cell>
          <cell r="I438">
            <v>1731.8</v>
          </cell>
          <cell r="J438">
            <v>1731.8</v>
          </cell>
          <cell r="K438">
            <v>7</v>
          </cell>
          <cell r="L438" t="str">
            <v>30F360</v>
          </cell>
          <cell r="M438" t="str">
            <v>NPV</v>
          </cell>
        </row>
        <row r="439">
          <cell r="A439" t="str">
            <v>36224TNB2</v>
          </cell>
          <cell r="B439">
            <v>44866</v>
          </cell>
          <cell r="C439" t="str">
            <v>20 dic 2001</v>
          </cell>
          <cell r="D439">
            <v>61105</v>
          </cell>
          <cell r="E439">
            <v>62747.19</v>
          </cell>
          <cell r="F439">
            <v>64133.36</v>
          </cell>
          <cell r="G439">
            <v>1386.17</v>
          </cell>
          <cell r="H439">
            <v>0</v>
          </cell>
          <cell r="I439">
            <v>356.45</v>
          </cell>
          <cell r="J439">
            <v>356.45</v>
          </cell>
          <cell r="K439">
            <v>7</v>
          </cell>
          <cell r="L439" t="str">
            <v>BOND</v>
          </cell>
          <cell r="M439" t="str">
            <v>NPV</v>
          </cell>
        </row>
        <row r="440">
          <cell r="A440" t="str">
            <v>36224TT26</v>
          </cell>
          <cell r="B440">
            <v>39387</v>
          </cell>
          <cell r="C440" t="str">
            <v>16 ago 2001</v>
          </cell>
          <cell r="D440">
            <v>21381.87</v>
          </cell>
          <cell r="E440">
            <v>22317.32</v>
          </cell>
          <cell r="F440">
            <v>22966.27</v>
          </cell>
          <cell r="G440">
            <v>648.95000000000005</v>
          </cell>
          <cell r="H440">
            <v>0</v>
          </cell>
          <cell r="I440">
            <v>133.63999999999999</v>
          </cell>
          <cell r="J440">
            <v>133.63999999999999</v>
          </cell>
          <cell r="K440">
            <v>7</v>
          </cell>
          <cell r="L440" t="str">
            <v>BOND</v>
          </cell>
          <cell r="M440" t="str">
            <v>NPV</v>
          </cell>
        </row>
        <row r="441">
          <cell r="A441" t="str">
            <v>36224TVW7</v>
          </cell>
          <cell r="B441" t="str">
            <v>01 dic 2007</v>
          </cell>
          <cell r="C441" t="str">
            <v>16 ago 2001</v>
          </cell>
          <cell r="D441">
            <v>84696.16</v>
          </cell>
          <cell r="E441">
            <v>88401.61</v>
          </cell>
          <cell r="F441">
            <v>90972.15</v>
          </cell>
          <cell r="G441">
            <v>2570.54</v>
          </cell>
          <cell r="H441">
            <v>0</v>
          </cell>
          <cell r="I441">
            <v>529.35</v>
          </cell>
          <cell r="J441">
            <v>529.35</v>
          </cell>
          <cell r="K441">
            <v>7.5</v>
          </cell>
          <cell r="L441" t="str">
            <v>BOND</v>
          </cell>
          <cell r="M441" t="str">
            <v>NPV</v>
          </cell>
        </row>
        <row r="442">
          <cell r="A442" t="str">
            <v>36224TWW6</v>
          </cell>
          <cell r="B442">
            <v>44866</v>
          </cell>
          <cell r="C442" t="str">
            <v>20 dic 2001</v>
          </cell>
          <cell r="D442">
            <v>8866.5400000000009</v>
          </cell>
          <cell r="E442">
            <v>9104.82</v>
          </cell>
          <cell r="F442">
            <v>9305.9699999999993</v>
          </cell>
          <cell r="G442">
            <v>201.15</v>
          </cell>
          <cell r="H442">
            <v>0</v>
          </cell>
          <cell r="I442">
            <v>51.72</v>
          </cell>
          <cell r="J442">
            <v>51.72</v>
          </cell>
          <cell r="K442">
            <v>7</v>
          </cell>
          <cell r="L442" t="str">
            <v>BOND</v>
          </cell>
          <cell r="M442" t="str">
            <v>NPV</v>
          </cell>
        </row>
        <row r="443">
          <cell r="A443" t="str">
            <v>36224TZY9</v>
          </cell>
          <cell r="B443" t="str">
            <v>01 dic 2007</v>
          </cell>
          <cell r="C443" t="str">
            <v>16 ago 2001</v>
          </cell>
          <cell r="D443">
            <v>33560.51</v>
          </cell>
          <cell r="E443">
            <v>34756.11</v>
          </cell>
          <cell r="F443">
            <v>35951.699999999997</v>
          </cell>
          <cell r="G443">
            <v>1195.5899999999999</v>
          </cell>
          <cell r="H443">
            <v>0</v>
          </cell>
          <cell r="I443">
            <v>195.77</v>
          </cell>
          <cell r="J443">
            <v>195.77</v>
          </cell>
          <cell r="K443">
            <v>7.5</v>
          </cell>
          <cell r="L443" t="str">
            <v>BOND</v>
          </cell>
          <cell r="M443" t="str">
            <v>NPV</v>
          </cell>
        </row>
        <row r="444">
          <cell r="A444" t="str">
            <v>36224TZZ6</v>
          </cell>
          <cell r="B444" t="str">
            <v>01 dic 2007</v>
          </cell>
          <cell r="C444" t="str">
            <v>16 ago 2001</v>
          </cell>
          <cell r="D444">
            <v>69763.98</v>
          </cell>
          <cell r="E444">
            <v>72249.31</v>
          </cell>
          <cell r="F444">
            <v>74734.66</v>
          </cell>
          <cell r="G444">
            <v>2485.35</v>
          </cell>
          <cell r="H444">
            <v>0</v>
          </cell>
          <cell r="I444">
            <v>406.96</v>
          </cell>
          <cell r="J444">
            <v>406.96</v>
          </cell>
          <cell r="K444">
            <v>7</v>
          </cell>
          <cell r="L444" t="str">
            <v>BOND</v>
          </cell>
          <cell r="M444" t="str">
            <v>NPV</v>
          </cell>
        </row>
        <row r="445">
          <cell r="A445" t="str">
            <v>36224UDV6</v>
          </cell>
          <cell r="B445" t="str">
            <v>01 ene 2008</v>
          </cell>
          <cell r="C445" t="str">
            <v>16 ago 2001</v>
          </cell>
          <cell r="D445">
            <v>65311.45</v>
          </cell>
          <cell r="E445">
            <v>68168.820000000007</v>
          </cell>
          <cell r="F445">
            <v>70151.03</v>
          </cell>
          <cell r="G445">
            <v>1982.21</v>
          </cell>
          <cell r="H445">
            <v>0</v>
          </cell>
          <cell r="I445">
            <v>408.2</v>
          </cell>
          <cell r="J445">
            <v>408.2</v>
          </cell>
          <cell r="K445">
            <v>7.5</v>
          </cell>
          <cell r="L445" t="str">
            <v>BOND</v>
          </cell>
          <cell r="M445" t="str">
            <v>NPV</v>
          </cell>
        </row>
        <row r="446">
          <cell r="A446" t="str">
            <v>36224UHV2</v>
          </cell>
          <cell r="B446" t="str">
            <v>01 abr 2008</v>
          </cell>
          <cell r="C446">
            <v>36573</v>
          </cell>
          <cell r="D446">
            <v>226256.16</v>
          </cell>
          <cell r="E446">
            <v>223357.26</v>
          </cell>
          <cell r="F446">
            <v>242376.91</v>
          </cell>
          <cell r="G446">
            <v>19019.650000000001</v>
          </cell>
          <cell r="H446">
            <v>0</v>
          </cell>
          <cell r="I446">
            <v>1319.83</v>
          </cell>
          <cell r="J446">
            <v>1319.83</v>
          </cell>
          <cell r="K446">
            <v>7</v>
          </cell>
          <cell r="L446" t="str">
            <v>30F360</v>
          </cell>
          <cell r="M446" t="str">
            <v>NPV</v>
          </cell>
        </row>
        <row r="447">
          <cell r="A447" t="str">
            <v>36224UT23</v>
          </cell>
          <cell r="B447" t="str">
            <v>01 dic 2007</v>
          </cell>
          <cell r="C447">
            <v>36573</v>
          </cell>
          <cell r="D447">
            <v>276093.09000000003</v>
          </cell>
          <cell r="E447">
            <v>272555.64</v>
          </cell>
          <cell r="F447">
            <v>295764.71999999997</v>
          </cell>
          <cell r="G447">
            <v>23209.08</v>
          </cell>
          <cell r="H447">
            <v>0</v>
          </cell>
          <cell r="I447">
            <v>1610.54</v>
          </cell>
          <cell r="J447">
            <v>1610.54</v>
          </cell>
          <cell r="K447">
            <v>7</v>
          </cell>
          <cell r="L447" t="str">
            <v>30F360</v>
          </cell>
          <cell r="M447" t="str">
            <v>NPV</v>
          </cell>
        </row>
        <row r="448">
          <cell r="A448" t="str">
            <v>36224UU47</v>
          </cell>
          <cell r="B448">
            <v>44866</v>
          </cell>
          <cell r="C448" t="str">
            <v>20 dic 2001</v>
          </cell>
          <cell r="D448">
            <v>683388.4</v>
          </cell>
          <cell r="E448">
            <v>701754.47</v>
          </cell>
          <cell r="F448">
            <v>717257.13</v>
          </cell>
          <cell r="G448">
            <v>15502.66</v>
          </cell>
          <cell r="H448">
            <v>0</v>
          </cell>
          <cell r="I448">
            <v>3986.43</v>
          </cell>
          <cell r="J448">
            <v>3986.43</v>
          </cell>
          <cell r="K448">
            <v>7</v>
          </cell>
          <cell r="L448" t="str">
            <v>BOND</v>
          </cell>
          <cell r="M448" t="str">
            <v>NPV</v>
          </cell>
        </row>
        <row r="449">
          <cell r="A449" t="str">
            <v>36224UZ42</v>
          </cell>
          <cell r="B449">
            <v>39600</v>
          </cell>
          <cell r="C449">
            <v>36573</v>
          </cell>
          <cell r="D449">
            <v>148721.49</v>
          </cell>
          <cell r="E449">
            <v>146816.01</v>
          </cell>
          <cell r="F449">
            <v>159317.9</v>
          </cell>
          <cell r="G449">
            <v>12501.89</v>
          </cell>
          <cell r="H449">
            <v>0</v>
          </cell>
          <cell r="I449">
            <v>867.54</v>
          </cell>
          <cell r="J449">
            <v>867.54</v>
          </cell>
          <cell r="K449">
            <v>7</v>
          </cell>
          <cell r="L449" t="str">
            <v>30F360</v>
          </cell>
          <cell r="M449" t="str">
            <v>NPV</v>
          </cell>
        </row>
        <row r="450">
          <cell r="A450" t="str">
            <v>36224UZ59</v>
          </cell>
          <cell r="B450">
            <v>39600</v>
          </cell>
          <cell r="C450">
            <v>36573</v>
          </cell>
          <cell r="D450">
            <v>250000.01</v>
          </cell>
          <cell r="E450">
            <v>246796.89</v>
          </cell>
          <cell r="F450">
            <v>267812.51</v>
          </cell>
          <cell r="G450">
            <v>21015.62</v>
          </cell>
          <cell r="H450">
            <v>0</v>
          </cell>
          <cell r="I450">
            <v>1458.33</v>
          </cell>
          <cell r="J450">
            <v>1458.33</v>
          </cell>
          <cell r="K450">
            <v>7</v>
          </cell>
          <cell r="L450" t="str">
            <v>30F360</v>
          </cell>
          <cell r="M450" t="str">
            <v>NPV</v>
          </cell>
        </row>
        <row r="451">
          <cell r="A451" t="str">
            <v>36224UZB6</v>
          </cell>
          <cell r="B451">
            <v>39508</v>
          </cell>
          <cell r="C451" t="str">
            <v>16 ago 2001</v>
          </cell>
          <cell r="D451">
            <v>18250.64</v>
          </cell>
          <cell r="E451">
            <v>19049.099999999999</v>
          </cell>
          <cell r="F451">
            <v>19607.21</v>
          </cell>
          <cell r="G451">
            <v>558.11</v>
          </cell>
          <cell r="H451">
            <v>0</v>
          </cell>
          <cell r="I451">
            <v>114.07</v>
          </cell>
          <cell r="J451">
            <v>114.07</v>
          </cell>
          <cell r="K451">
            <v>7</v>
          </cell>
          <cell r="L451" t="str">
            <v>BOND</v>
          </cell>
          <cell r="M451" t="str">
            <v>NPV</v>
          </cell>
        </row>
        <row r="452">
          <cell r="A452" t="str">
            <v>36224V4Y8</v>
          </cell>
          <cell r="B452">
            <v>39356</v>
          </cell>
          <cell r="C452" t="str">
            <v>16 ago 2001</v>
          </cell>
          <cell r="D452">
            <v>5410.79</v>
          </cell>
          <cell r="E452">
            <v>5603.54</v>
          </cell>
          <cell r="F452">
            <v>5796.31</v>
          </cell>
          <cell r="G452">
            <v>192.77</v>
          </cell>
          <cell r="H452">
            <v>0</v>
          </cell>
          <cell r="I452">
            <v>31.56</v>
          </cell>
          <cell r="J452">
            <v>31.56</v>
          </cell>
          <cell r="K452">
            <v>7</v>
          </cell>
          <cell r="L452" t="str">
            <v>BOND</v>
          </cell>
          <cell r="M452" t="str">
            <v>NPV</v>
          </cell>
        </row>
        <row r="453">
          <cell r="A453" t="str">
            <v>36224VBT1</v>
          </cell>
          <cell r="B453">
            <v>39387</v>
          </cell>
          <cell r="C453" t="str">
            <v>16 ago 2001</v>
          </cell>
          <cell r="D453">
            <v>53804.65</v>
          </cell>
          <cell r="E453">
            <v>55721.440000000002</v>
          </cell>
          <cell r="F453">
            <v>57638.23</v>
          </cell>
          <cell r="G453">
            <v>1916.79</v>
          </cell>
          <cell r="H453">
            <v>0</v>
          </cell>
          <cell r="I453">
            <v>313.86</v>
          </cell>
          <cell r="J453">
            <v>313.86</v>
          </cell>
          <cell r="K453">
            <v>7</v>
          </cell>
          <cell r="L453" t="str">
            <v>BOND</v>
          </cell>
          <cell r="M453" t="str">
            <v>NPV</v>
          </cell>
        </row>
        <row r="454">
          <cell r="A454" t="str">
            <v>36224VC29</v>
          </cell>
          <cell r="B454" t="str">
            <v>01 abr 2008</v>
          </cell>
          <cell r="C454" t="str">
            <v>16 ago 2001</v>
          </cell>
          <cell r="D454">
            <v>219542.32</v>
          </cell>
          <cell r="E454">
            <v>229147.31</v>
          </cell>
          <cell r="F454">
            <v>235860.9</v>
          </cell>
          <cell r="G454">
            <v>6713.59</v>
          </cell>
          <cell r="H454">
            <v>0</v>
          </cell>
          <cell r="I454">
            <v>1372.14</v>
          </cell>
          <cell r="J454">
            <v>1372.14</v>
          </cell>
          <cell r="K454">
            <v>7.5</v>
          </cell>
          <cell r="L454" t="str">
            <v>BOND</v>
          </cell>
          <cell r="M454" t="str">
            <v>NPV</v>
          </cell>
        </row>
        <row r="455">
          <cell r="A455" t="str">
            <v>36224WAH6</v>
          </cell>
          <cell r="B455">
            <v>39479</v>
          </cell>
          <cell r="C455" t="str">
            <v>16 ago 2001</v>
          </cell>
          <cell r="D455">
            <v>140055.6</v>
          </cell>
          <cell r="E455">
            <v>145045.07999999999</v>
          </cell>
          <cell r="F455">
            <v>150034.56</v>
          </cell>
          <cell r="G455">
            <v>4989.4799999999996</v>
          </cell>
          <cell r="H455">
            <v>0</v>
          </cell>
          <cell r="I455">
            <v>816.99</v>
          </cell>
          <cell r="J455">
            <v>816.99</v>
          </cell>
          <cell r="K455">
            <v>7</v>
          </cell>
          <cell r="L455" t="str">
            <v>BOND</v>
          </cell>
          <cell r="M455" t="str">
            <v>NPV</v>
          </cell>
        </row>
        <row r="456">
          <cell r="A456" t="str">
            <v>36224WN90</v>
          </cell>
          <cell r="B456">
            <v>39508</v>
          </cell>
          <cell r="C456" t="str">
            <v>16 ago 2001</v>
          </cell>
          <cell r="D456">
            <v>239513.01</v>
          </cell>
          <cell r="E456">
            <v>249991.7</v>
          </cell>
          <cell r="F456">
            <v>257316.01</v>
          </cell>
          <cell r="G456">
            <v>7324.31</v>
          </cell>
          <cell r="H456">
            <v>0</v>
          </cell>
          <cell r="I456">
            <v>1496.96</v>
          </cell>
          <cell r="J456">
            <v>1496.96</v>
          </cell>
          <cell r="K456">
            <v>7.5</v>
          </cell>
          <cell r="L456" t="str">
            <v>BOND</v>
          </cell>
          <cell r="M456" t="str">
            <v>NPV</v>
          </cell>
        </row>
        <row r="457">
          <cell r="A457" t="str">
            <v>36224WNC3</v>
          </cell>
          <cell r="B457">
            <v>39508</v>
          </cell>
          <cell r="C457" t="str">
            <v>16 ago 2001</v>
          </cell>
          <cell r="D457">
            <v>7190.55</v>
          </cell>
          <cell r="E457">
            <v>7505.12</v>
          </cell>
          <cell r="F457">
            <v>7725.02</v>
          </cell>
          <cell r="G457">
            <v>219.9</v>
          </cell>
          <cell r="H457">
            <v>0</v>
          </cell>
          <cell r="I457">
            <v>44.94</v>
          </cell>
          <cell r="J457">
            <v>44.94</v>
          </cell>
          <cell r="K457">
            <v>7.5</v>
          </cell>
          <cell r="L457" t="str">
            <v>BOND</v>
          </cell>
          <cell r="M457" t="str">
            <v>NPV</v>
          </cell>
        </row>
        <row r="458">
          <cell r="A458" t="str">
            <v>36224WNF6</v>
          </cell>
          <cell r="B458">
            <v>39508</v>
          </cell>
          <cell r="C458" t="str">
            <v>16 ago 2001</v>
          </cell>
          <cell r="D458">
            <v>67397.710000000006</v>
          </cell>
          <cell r="E458">
            <v>70346.36</v>
          </cell>
          <cell r="F458">
            <v>72407.38</v>
          </cell>
          <cell r="G458">
            <v>2061.02</v>
          </cell>
          <cell r="H458">
            <v>0</v>
          </cell>
          <cell r="I458">
            <v>421.24</v>
          </cell>
          <cell r="J458">
            <v>421.24</v>
          </cell>
          <cell r="K458">
            <v>7.5</v>
          </cell>
          <cell r="L458" t="str">
            <v>BOND</v>
          </cell>
          <cell r="M458" t="str">
            <v>NPV</v>
          </cell>
        </row>
        <row r="459">
          <cell r="A459" t="str">
            <v>36224WPB3</v>
          </cell>
          <cell r="B459">
            <v>39508</v>
          </cell>
          <cell r="C459" t="str">
            <v>16 ago 2001</v>
          </cell>
          <cell r="D459">
            <v>120899.77</v>
          </cell>
          <cell r="E459">
            <v>127020.32</v>
          </cell>
          <cell r="F459">
            <v>129458.26</v>
          </cell>
          <cell r="G459">
            <v>2437.94</v>
          </cell>
          <cell r="H459">
            <v>0</v>
          </cell>
          <cell r="I459">
            <v>806</v>
          </cell>
          <cell r="J459">
            <v>806</v>
          </cell>
          <cell r="K459">
            <v>7.5</v>
          </cell>
          <cell r="L459" t="str">
            <v>BOND</v>
          </cell>
          <cell r="M459" t="str">
            <v>NPV</v>
          </cell>
        </row>
        <row r="460">
          <cell r="A460" t="str">
            <v>36224WPZ0</v>
          </cell>
          <cell r="B460" t="str">
            <v>01 abr 2008</v>
          </cell>
          <cell r="C460" t="str">
            <v>16 ago 2001</v>
          </cell>
          <cell r="D460">
            <v>34743.65</v>
          </cell>
          <cell r="E460">
            <v>36263.69</v>
          </cell>
          <cell r="F460">
            <v>37326.15</v>
          </cell>
          <cell r="G460">
            <v>1062.46</v>
          </cell>
          <cell r="H460">
            <v>0</v>
          </cell>
          <cell r="I460">
            <v>217.15</v>
          </cell>
          <cell r="J460">
            <v>217.15</v>
          </cell>
          <cell r="K460">
            <v>7.5</v>
          </cell>
          <cell r="L460" t="str">
            <v>BOND</v>
          </cell>
          <cell r="M460" t="str">
            <v>NPV</v>
          </cell>
        </row>
        <row r="461">
          <cell r="A461" t="str">
            <v>36224WQC0</v>
          </cell>
          <cell r="B461" t="str">
            <v>01 abr 2008</v>
          </cell>
          <cell r="C461" t="str">
            <v>16 ago 2001</v>
          </cell>
          <cell r="D461">
            <v>72865.16</v>
          </cell>
          <cell r="E461">
            <v>74732.34</v>
          </cell>
          <cell r="F461">
            <v>76781.66</v>
          </cell>
          <cell r="G461">
            <v>2049.3200000000002</v>
          </cell>
          <cell r="H461">
            <v>0</v>
          </cell>
          <cell r="I461">
            <v>394.69</v>
          </cell>
          <cell r="J461">
            <v>394.69</v>
          </cell>
          <cell r="K461">
            <v>7.5</v>
          </cell>
          <cell r="L461" t="str">
            <v>BOND</v>
          </cell>
          <cell r="M461" t="str">
            <v>NPV</v>
          </cell>
        </row>
        <row r="462">
          <cell r="A462" t="str">
            <v>36224X2N0</v>
          </cell>
          <cell r="B462">
            <v>39508</v>
          </cell>
          <cell r="C462" t="str">
            <v>16 ago 2001</v>
          </cell>
          <cell r="D462">
            <v>87152.960000000006</v>
          </cell>
          <cell r="E462">
            <v>90965.9</v>
          </cell>
          <cell r="F462">
            <v>93631.039999999994</v>
          </cell>
          <cell r="G462">
            <v>2665.14</v>
          </cell>
          <cell r="H462">
            <v>0</v>
          </cell>
          <cell r="I462">
            <v>544.71</v>
          </cell>
          <cell r="J462">
            <v>544.71</v>
          </cell>
          <cell r="K462">
            <v>8</v>
          </cell>
          <cell r="L462" t="str">
            <v>BOND</v>
          </cell>
          <cell r="M462" t="str">
            <v>NPV</v>
          </cell>
        </row>
        <row r="463">
          <cell r="A463" t="str">
            <v>36224X4D0</v>
          </cell>
          <cell r="B463" t="str">
            <v>01 abr 2008</v>
          </cell>
          <cell r="C463" t="str">
            <v>16 ago 2001</v>
          </cell>
          <cell r="D463">
            <v>177538.56</v>
          </cell>
          <cell r="E463">
            <v>185305.86</v>
          </cell>
          <cell r="F463">
            <v>190735</v>
          </cell>
          <cell r="G463">
            <v>5429.14</v>
          </cell>
          <cell r="H463">
            <v>0</v>
          </cell>
          <cell r="I463">
            <v>1109.6199999999999</v>
          </cell>
          <cell r="J463">
            <v>1109.6199999999999</v>
          </cell>
          <cell r="K463">
            <v>6.5</v>
          </cell>
          <cell r="L463" t="str">
            <v>BOND</v>
          </cell>
          <cell r="M463" t="str">
            <v>NPV</v>
          </cell>
        </row>
        <row r="464">
          <cell r="A464" t="str">
            <v>36224XBW0</v>
          </cell>
          <cell r="B464">
            <v>44866</v>
          </cell>
          <cell r="C464" t="str">
            <v>20 dic 2001</v>
          </cell>
          <cell r="D464">
            <v>83600.100000000006</v>
          </cell>
          <cell r="E464">
            <v>85846.85</v>
          </cell>
          <cell r="F464">
            <v>87743.32</v>
          </cell>
          <cell r="G464">
            <v>1896.47</v>
          </cell>
          <cell r="H464">
            <v>0</v>
          </cell>
          <cell r="I464">
            <v>487.67</v>
          </cell>
          <cell r="J464">
            <v>487.67</v>
          </cell>
          <cell r="K464">
            <v>7</v>
          </cell>
          <cell r="L464" t="str">
            <v>BOND</v>
          </cell>
          <cell r="M464" t="str">
            <v>NPV</v>
          </cell>
        </row>
        <row r="465">
          <cell r="A465" t="str">
            <v>36224XD32</v>
          </cell>
          <cell r="B465">
            <v>39387</v>
          </cell>
          <cell r="C465" t="str">
            <v>16 ago 2001</v>
          </cell>
          <cell r="D465">
            <v>119014.46</v>
          </cell>
          <cell r="E465">
            <v>123254.34</v>
          </cell>
          <cell r="F465">
            <v>127494.24</v>
          </cell>
          <cell r="G465">
            <v>4239.8999999999996</v>
          </cell>
          <cell r="H465">
            <v>0</v>
          </cell>
          <cell r="I465">
            <v>694.25</v>
          </cell>
          <cell r="J465">
            <v>694.25</v>
          </cell>
          <cell r="K465">
            <v>7.5</v>
          </cell>
          <cell r="L465" t="str">
            <v>BOND</v>
          </cell>
          <cell r="M465" t="str">
            <v>NPV</v>
          </cell>
        </row>
        <row r="466">
          <cell r="A466" t="str">
            <v>36224XMT5</v>
          </cell>
          <cell r="B466" t="str">
            <v>01 ene 2008</v>
          </cell>
          <cell r="C466">
            <v>36573</v>
          </cell>
          <cell r="D466">
            <v>64176.67</v>
          </cell>
          <cell r="E466">
            <v>63354.43</v>
          </cell>
          <cell r="F466">
            <v>68749.259999999995</v>
          </cell>
          <cell r="G466">
            <v>5394.83</v>
          </cell>
          <cell r="H466">
            <v>0</v>
          </cell>
          <cell r="I466">
            <v>374.36</v>
          </cell>
          <cell r="J466">
            <v>374.36</v>
          </cell>
          <cell r="K466">
            <v>7</v>
          </cell>
          <cell r="L466" t="str">
            <v>30F360</v>
          </cell>
          <cell r="M466" t="str">
            <v>NPV</v>
          </cell>
        </row>
        <row r="467">
          <cell r="A467" t="str">
            <v>36224XP88</v>
          </cell>
          <cell r="B467" t="str">
            <v>01 abr 2008</v>
          </cell>
          <cell r="C467" t="str">
            <v>16 ago 2001</v>
          </cell>
          <cell r="D467">
            <v>145842.18</v>
          </cell>
          <cell r="E467">
            <v>152222.78</v>
          </cell>
          <cell r="F467">
            <v>156682.63</v>
          </cell>
          <cell r="G467">
            <v>4459.8500000000004</v>
          </cell>
          <cell r="H467">
            <v>0</v>
          </cell>
          <cell r="I467">
            <v>911.51</v>
          </cell>
          <cell r="J467">
            <v>911.51</v>
          </cell>
          <cell r="K467">
            <v>7.5</v>
          </cell>
          <cell r="L467" t="str">
            <v>BOND</v>
          </cell>
          <cell r="M467" t="str">
            <v>NPV</v>
          </cell>
        </row>
        <row r="468">
          <cell r="A468" t="str">
            <v>36224XPW5</v>
          </cell>
          <cell r="B468">
            <v>39508</v>
          </cell>
          <cell r="C468" t="str">
            <v>16 ago 2001</v>
          </cell>
          <cell r="D468">
            <v>46790.54</v>
          </cell>
          <cell r="E468">
            <v>48837.62</v>
          </cell>
          <cell r="F468">
            <v>50257.72</v>
          </cell>
          <cell r="G468">
            <v>1420.1</v>
          </cell>
          <cell r="H468">
            <v>0</v>
          </cell>
          <cell r="I468">
            <v>292.44</v>
          </cell>
          <cell r="J468">
            <v>292.44</v>
          </cell>
          <cell r="K468">
            <v>7.5</v>
          </cell>
          <cell r="L468" t="str">
            <v>BOND</v>
          </cell>
          <cell r="M468" t="str">
            <v>NPV</v>
          </cell>
        </row>
        <row r="469">
          <cell r="A469" t="str">
            <v>36224XPX3</v>
          </cell>
          <cell r="B469">
            <v>39508</v>
          </cell>
          <cell r="C469" t="str">
            <v>16 ago 2001</v>
          </cell>
          <cell r="D469">
            <v>415671.75</v>
          </cell>
          <cell r="E469">
            <v>430480.06</v>
          </cell>
          <cell r="F469">
            <v>445288.36</v>
          </cell>
          <cell r="G469">
            <v>14808.3</v>
          </cell>
          <cell r="H469">
            <v>0</v>
          </cell>
          <cell r="I469">
            <v>2424.75</v>
          </cell>
          <cell r="J469">
            <v>2424.75</v>
          </cell>
          <cell r="K469">
            <v>7.5</v>
          </cell>
          <cell r="L469" t="str">
            <v>BOND</v>
          </cell>
          <cell r="M469" t="str">
            <v>NPV</v>
          </cell>
        </row>
        <row r="470">
          <cell r="A470" t="str">
            <v>36224XX97</v>
          </cell>
          <cell r="B470">
            <v>39508</v>
          </cell>
          <cell r="C470" t="str">
            <v>16 ago 2001</v>
          </cell>
          <cell r="D470">
            <v>91455.59</v>
          </cell>
          <cell r="E470">
            <v>95456.78</v>
          </cell>
          <cell r="F470">
            <v>98253.48</v>
          </cell>
          <cell r="G470">
            <v>2796.7</v>
          </cell>
          <cell r="H470">
            <v>0</v>
          </cell>
          <cell r="I470">
            <v>571.6</v>
          </cell>
          <cell r="J470">
            <v>571.6</v>
          </cell>
          <cell r="K470">
            <v>7</v>
          </cell>
          <cell r="L470" t="str">
            <v>BOND</v>
          </cell>
          <cell r="M470" t="str">
            <v>NPV</v>
          </cell>
        </row>
        <row r="471">
          <cell r="A471" t="str">
            <v>36224XXT3</v>
          </cell>
          <cell r="B471">
            <v>39479</v>
          </cell>
          <cell r="C471" t="str">
            <v>16 ago 2001</v>
          </cell>
          <cell r="D471">
            <v>57285.37</v>
          </cell>
          <cell r="E471">
            <v>59791.6</v>
          </cell>
          <cell r="F471">
            <v>61530.22</v>
          </cell>
          <cell r="G471">
            <v>1738.62</v>
          </cell>
          <cell r="H471">
            <v>0</v>
          </cell>
          <cell r="I471">
            <v>358.03</v>
          </cell>
          <cell r="J471">
            <v>358.03</v>
          </cell>
          <cell r="K471">
            <v>7.5</v>
          </cell>
          <cell r="L471" t="str">
            <v>BOND</v>
          </cell>
          <cell r="M471" t="str">
            <v>NPV</v>
          </cell>
        </row>
        <row r="472">
          <cell r="A472" t="str">
            <v>36224YCY3</v>
          </cell>
          <cell r="B472">
            <v>39387</v>
          </cell>
          <cell r="C472" t="str">
            <v>16 ago 2001</v>
          </cell>
          <cell r="D472">
            <v>14907.05</v>
          </cell>
          <cell r="E472">
            <v>15559.23</v>
          </cell>
          <cell r="F472">
            <v>16011.66</v>
          </cell>
          <cell r="G472">
            <v>452.43</v>
          </cell>
          <cell r="H472">
            <v>0</v>
          </cell>
          <cell r="I472">
            <v>93.17</v>
          </cell>
          <cell r="J472">
            <v>93.17</v>
          </cell>
          <cell r="K472">
            <v>7</v>
          </cell>
          <cell r="L472" t="str">
            <v>BOND</v>
          </cell>
          <cell r="M472" t="str">
            <v>NPV</v>
          </cell>
        </row>
        <row r="473">
          <cell r="A473" t="str">
            <v>36224YM22</v>
          </cell>
          <cell r="B473" t="str">
            <v>01 dic 2022</v>
          </cell>
          <cell r="C473" t="str">
            <v>20 dic 2001</v>
          </cell>
          <cell r="D473">
            <v>69291.97</v>
          </cell>
          <cell r="E473">
            <v>71154.2</v>
          </cell>
          <cell r="F473">
            <v>72726.080000000002</v>
          </cell>
          <cell r="G473">
            <v>1571.88</v>
          </cell>
          <cell r="H473">
            <v>0</v>
          </cell>
          <cell r="I473">
            <v>404.2</v>
          </cell>
          <cell r="J473">
            <v>404.2</v>
          </cell>
          <cell r="K473">
            <v>7</v>
          </cell>
          <cell r="L473" t="str">
            <v>BOND</v>
          </cell>
          <cell r="M473" t="str">
            <v>NPV</v>
          </cell>
        </row>
        <row r="474">
          <cell r="A474" t="str">
            <v>36224YQK8</v>
          </cell>
          <cell r="B474">
            <v>39508</v>
          </cell>
          <cell r="C474" t="str">
            <v>16 ago 2001</v>
          </cell>
          <cell r="D474">
            <v>148056.35999999999</v>
          </cell>
          <cell r="E474">
            <v>153330.87</v>
          </cell>
          <cell r="F474">
            <v>158605.38</v>
          </cell>
          <cell r="G474">
            <v>5274.51</v>
          </cell>
          <cell r="H474">
            <v>0</v>
          </cell>
          <cell r="I474">
            <v>863.66</v>
          </cell>
          <cell r="J474">
            <v>863.66</v>
          </cell>
          <cell r="K474">
            <v>7.5</v>
          </cell>
          <cell r="L474" t="str">
            <v>BOND</v>
          </cell>
          <cell r="M474" t="str">
            <v>NPV</v>
          </cell>
        </row>
        <row r="475">
          <cell r="A475" t="str">
            <v>36224YQL6</v>
          </cell>
          <cell r="B475">
            <v>39508</v>
          </cell>
          <cell r="C475" t="str">
            <v>16 ago 2001</v>
          </cell>
          <cell r="D475">
            <v>101388.06</v>
          </cell>
          <cell r="E475">
            <v>105000</v>
          </cell>
          <cell r="F475">
            <v>108611.96</v>
          </cell>
          <cell r="G475">
            <v>3611.96</v>
          </cell>
          <cell r="H475">
            <v>0</v>
          </cell>
          <cell r="I475">
            <v>591.42999999999995</v>
          </cell>
          <cell r="J475">
            <v>591.42999999999995</v>
          </cell>
          <cell r="K475">
            <v>7.5</v>
          </cell>
          <cell r="L475" t="str">
            <v>BOND</v>
          </cell>
          <cell r="M475" t="str">
            <v>NPV</v>
          </cell>
        </row>
        <row r="476">
          <cell r="A476" t="str">
            <v>36225AA91</v>
          </cell>
          <cell r="B476" t="str">
            <v>01 dic 2023</v>
          </cell>
          <cell r="C476" t="str">
            <v>25 ene 2000</v>
          </cell>
          <cell r="D476">
            <v>5390147.5599999996</v>
          </cell>
          <cell r="E476">
            <v>5090320.6100000003</v>
          </cell>
          <cell r="F476">
            <v>5582171.5700000003</v>
          </cell>
          <cell r="G476">
            <v>491850.96</v>
          </cell>
          <cell r="H476">
            <v>0</v>
          </cell>
          <cell r="I476">
            <v>29196.63</v>
          </cell>
          <cell r="J476">
            <v>29196.63</v>
          </cell>
          <cell r="K476">
            <v>6.5</v>
          </cell>
          <cell r="L476" t="str">
            <v>30F360</v>
          </cell>
          <cell r="M476" t="str">
            <v>NPV</v>
          </cell>
        </row>
        <row r="477">
          <cell r="A477" t="str">
            <v>36225ABA7</v>
          </cell>
          <cell r="B477">
            <v>45474</v>
          </cell>
          <cell r="C477" t="str">
            <v>25 ene 2000</v>
          </cell>
          <cell r="D477">
            <v>10802547.470000001</v>
          </cell>
          <cell r="E477">
            <v>10201655.77</v>
          </cell>
          <cell r="F477">
            <v>11187388.220000001</v>
          </cell>
          <cell r="G477">
            <v>985732.45</v>
          </cell>
          <cell r="H477">
            <v>0</v>
          </cell>
          <cell r="I477">
            <v>58513.8</v>
          </cell>
          <cell r="J477">
            <v>58513.8</v>
          </cell>
          <cell r="K477">
            <v>6.5</v>
          </cell>
          <cell r="L477" t="str">
            <v>30F360</v>
          </cell>
          <cell r="M477" t="str">
            <v>NPV</v>
          </cell>
        </row>
        <row r="478">
          <cell r="A478" t="str">
            <v>36225AK25</v>
          </cell>
          <cell r="B478" t="str">
            <v>01 ene 2011</v>
          </cell>
          <cell r="C478">
            <v>37396</v>
          </cell>
          <cell r="D478">
            <v>2289170.9700000002</v>
          </cell>
          <cell r="E478">
            <v>2359276.84</v>
          </cell>
          <cell r="F478">
            <v>2390398.11</v>
          </cell>
          <cell r="G478">
            <v>31121.27</v>
          </cell>
          <cell r="H478">
            <v>0</v>
          </cell>
          <cell r="I478">
            <v>11445.85</v>
          </cell>
          <cell r="J478">
            <v>11445.85</v>
          </cell>
          <cell r="K478">
            <v>6</v>
          </cell>
          <cell r="L478" t="str">
            <v>BOND</v>
          </cell>
          <cell r="M478" t="str">
            <v>NPV</v>
          </cell>
        </row>
        <row r="479">
          <cell r="A479" t="str">
            <v>36225AL73</v>
          </cell>
          <cell r="B479">
            <v>39934</v>
          </cell>
          <cell r="C479" t="str">
            <v>16 ago 2001</v>
          </cell>
          <cell r="D479">
            <v>662589.23</v>
          </cell>
          <cell r="E479">
            <v>679568.09</v>
          </cell>
          <cell r="F479">
            <v>698203.4</v>
          </cell>
          <cell r="G479">
            <v>18635.310000000001</v>
          </cell>
          <cell r="H479">
            <v>0</v>
          </cell>
          <cell r="I479">
            <v>3589.03</v>
          </cell>
          <cell r="J479">
            <v>3589.03</v>
          </cell>
          <cell r="K479">
            <v>6.5</v>
          </cell>
          <cell r="L479" t="str">
            <v>BOND</v>
          </cell>
          <cell r="M479" t="str">
            <v>NPV</v>
          </cell>
        </row>
        <row r="480">
          <cell r="A480" t="str">
            <v>36225AP46</v>
          </cell>
          <cell r="B480">
            <v>39203</v>
          </cell>
          <cell r="C480" t="str">
            <v>27 ago 2001</v>
          </cell>
          <cell r="D480">
            <v>3010549.56</v>
          </cell>
          <cell r="E480">
            <v>3149787.48</v>
          </cell>
          <cell r="F480">
            <v>3181849.83</v>
          </cell>
          <cell r="G480">
            <v>32062.35</v>
          </cell>
          <cell r="H480">
            <v>0</v>
          </cell>
          <cell r="I480">
            <v>20070.330000000002</v>
          </cell>
          <cell r="J480">
            <v>20070.330000000002</v>
          </cell>
          <cell r="K480">
            <v>8</v>
          </cell>
          <cell r="L480" t="str">
            <v>30F360</v>
          </cell>
          <cell r="M480" t="str">
            <v>NPV</v>
          </cell>
        </row>
        <row r="481">
          <cell r="A481" t="str">
            <v>36225AQP8</v>
          </cell>
          <cell r="B481">
            <v>39965</v>
          </cell>
          <cell r="C481" t="str">
            <v>16 ago 2001</v>
          </cell>
          <cell r="D481">
            <v>655803.61</v>
          </cell>
          <cell r="E481">
            <v>684495.01</v>
          </cell>
          <cell r="F481">
            <v>704549.49</v>
          </cell>
          <cell r="G481">
            <v>20054.48</v>
          </cell>
          <cell r="H481">
            <v>0</v>
          </cell>
          <cell r="I481">
            <v>4098.7700000000004</v>
          </cell>
          <cell r="J481">
            <v>4098.7700000000004</v>
          </cell>
          <cell r="K481">
            <v>7.5</v>
          </cell>
          <cell r="L481" t="str">
            <v>BOND</v>
          </cell>
          <cell r="M481" t="str">
            <v>NPV</v>
          </cell>
        </row>
        <row r="482">
          <cell r="A482" t="str">
            <v>36225AZT0</v>
          </cell>
          <cell r="B482">
            <v>41334</v>
          </cell>
          <cell r="C482">
            <v>37392</v>
          </cell>
          <cell r="D482">
            <v>21050333.109999999</v>
          </cell>
          <cell r="E482">
            <v>21754203.620000001</v>
          </cell>
          <cell r="F482">
            <v>22094008.629999999</v>
          </cell>
          <cell r="G482">
            <v>339805.01</v>
          </cell>
          <cell r="H482">
            <v>0</v>
          </cell>
          <cell r="I482">
            <v>114022.64</v>
          </cell>
          <cell r="J482">
            <v>114022.64</v>
          </cell>
          <cell r="K482">
            <v>6.5</v>
          </cell>
          <cell r="L482" t="str">
            <v>BOND</v>
          </cell>
          <cell r="M482" t="str">
            <v>NPV</v>
          </cell>
        </row>
        <row r="483">
          <cell r="A483" t="str">
            <v>36225BRE0</v>
          </cell>
          <cell r="B483">
            <v>42644</v>
          </cell>
          <cell r="C483">
            <v>37414</v>
          </cell>
          <cell r="D483">
            <v>11507631.460000001</v>
          </cell>
          <cell r="E483">
            <v>12217868.09</v>
          </cell>
          <cell r="F483">
            <v>12246996.779999999</v>
          </cell>
          <cell r="G483">
            <v>29128.69</v>
          </cell>
          <cell r="H483">
            <v>0</v>
          </cell>
          <cell r="I483">
            <v>71922.7</v>
          </cell>
          <cell r="J483">
            <v>71922.7</v>
          </cell>
          <cell r="K483">
            <v>7.5</v>
          </cell>
          <cell r="L483" t="str">
            <v>BOND</v>
          </cell>
          <cell r="M483" t="str">
            <v>NPV</v>
          </cell>
        </row>
        <row r="484">
          <cell r="A484" t="str">
            <v>3837H0MG5</v>
          </cell>
          <cell r="B484">
            <v>44470</v>
          </cell>
          <cell r="C484" t="str">
            <v>10 ene 2001</v>
          </cell>
          <cell r="D484">
            <v>1140985.71</v>
          </cell>
          <cell r="E484">
            <v>1154891.48</v>
          </cell>
          <cell r="F484">
            <v>1141156.8600000001</v>
          </cell>
          <cell r="G484">
            <v>-13734.62</v>
          </cell>
          <cell r="H484">
            <v>0</v>
          </cell>
          <cell r="I484">
            <v>6655.75</v>
          </cell>
          <cell r="J484">
            <v>6655.75</v>
          </cell>
          <cell r="K484">
            <v>7</v>
          </cell>
          <cell r="L484" t="str">
            <v>30F360</v>
          </cell>
          <cell r="M484" t="str">
            <v>NPV</v>
          </cell>
        </row>
        <row r="485">
          <cell r="A485" t="str">
            <v>3837H0MM2</v>
          </cell>
          <cell r="B485">
            <v>44713</v>
          </cell>
          <cell r="C485">
            <v>37216</v>
          </cell>
          <cell r="D485">
            <v>2274373.69</v>
          </cell>
          <cell r="E485">
            <v>2317018.19</v>
          </cell>
          <cell r="F485">
            <v>2291749.91</v>
          </cell>
          <cell r="G485">
            <v>-25268.28</v>
          </cell>
          <cell r="H485">
            <v>0</v>
          </cell>
          <cell r="I485">
            <v>13267.18</v>
          </cell>
          <cell r="J485">
            <v>13267.18</v>
          </cell>
          <cell r="K485">
            <v>7</v>
          </cell>
          <cell r="L485" t="str">
            <v>BOND</v>
          </cell>
          <cell r="M485" t="str">
            <v>NPV</v>
          </cell>
        </row>
        <row r="486">
          <cell r="A486" t="str">
            <v>3837H0NM1</v>
          </cell>
          <cell r="B486">
            <v>43009</v>
          </cell>
          <cell r="C486">
            <v>37064</v>
          </cell>
          <cell r="D486">
            <v>2738177.23</v>
          </cell>
          <cell r="E486">
            <v>2789518.05</v>
          </cell>
          <cell r="F486">
            <v>2778483.2</v>
          </cell>
          <cell r="G486">
            <v>-11034.85</v>
          </cell>
          <cell r="H486">
            <v>0</v>
          </cell>
          <cell r="I486">
            <v>14831.79</v>
          </cell>
          <cell r="J486">
            <v>14831.79</v>
          </cell>
          <cell r="K486">
            <v>6.5</v>
          </cell>
          <cell r="L486" t="str">
            <v>BOND</v>
          </cell>
          <cell r="M486" t="str">
            <v>NPV</v>
          </cell>
        </row>
        <row r="487">
          <cell r="A487" t="str">
            <v>3837H1PF2</v>
          </cell>
          <cell r="B487">
            <v>45078</v>
          </cell>
          <cell r="C487" t="str">
            <v>05 dic 2000</v>
          </cell>
          <cell r="D487">
            <v>2342952.1</v>
          </cell>
          <cell r="E487">
            <v>2334898.19</v>
          </cell>
          <cell r="F487">
            <v>2405532.35</v>
          </cell>
          <cell r="G487">
            <v>70634.16</v>
          </cell>
          <cell r="H487">
            <v>0</v>
          </cell>
          <cell r="I487">
            <v>12690.99</v>
          </cell>
          <cell r="J487">
            <v>12690.99</v>
          </cell>
          <cell r="K487">
            <v>6.5</v>
          </cell>
          <cell r="L487" t="str">
            <v>30F360</v>
          </cell>
          <cell r="M487" t="str">
            <v>NPV</v>
          </cell>
        </row>
        <row r="488">
          <cell r="A488" t="str">
            <v>3837H3D53</v>
          </cell>
          <cell r="B488">
            <v>39203</v>
          </cell>
          <cell r="C488">
            <v>36928</v>
          </cell>
          <cell r="D488">
            <v>4827529.6100000003</v>
          </cell>
          <cell r="E488">
            <v>5002527.57</v>
          </cell>
          <cell r="F488">
            <v>5100960.8899999997</v>
          </cell>
          <cell r="G488">
            <v>98433.32</v>
          </cell>
          <cell r="H488">
            <v>0</v>
          </cell>
          <cell r="I488">
            <v>30172.06</v>
          </cell>
          <cell r="J488">
            <v>30172.06</v>
          </cell>
          <cell r="K488">
            <v>7.5</v>
          </cell>
          <cell r="L488" t="str">
            <v>30F360</v>
          </cell>
          <cell r="M488" t="str">
            <v>NPV</v>
          </cell>
        </row>
        <row r="489">
          <cell r="A489" t="str">
            <v>3837H4AJ4</v>
          </cell>
          <cell r="B489" t="str">
            <v>01 ago 2006</v>
          </cell>
          <cell r="C489" t="str">
            <v>30 ene 2002</v>
          </cell>
          <cell r="D489">
            <v>8397222.6899999995</v>
          </cell>
          <cell r="E489">
            <v>8670132.4299999997</v>
          </cell>
          <cell r="F489">
            <v>8498913.0600000005</v>
          </cell>
          <cell r="G489">
            <v>-171219.37</v>
          </cell>
          <cell r="H489">
            <v>0</v>
          </cell>
          <cell r="I489">
            <v>52482.64</v>
          </cell>
          <cell r="J489">
            <v>52482.64</v>
          </cell>
          <cell r="K489">
            <v>7.5</v>
          </cell>
          <cell r="L489" t="str">
            <v>BOND</v>
          </cell>
          <cell r="M489" t="str">
            <v>NPV</v>
          </cell>
        </row>
        <row r="490">
          <cell r="A490" t="str">
            <v>3837H4MY8</v>
          </cell>
          <cell r="B490">
            <v>46661</v>
          </cell>
          <cell r="C490">
            <v>37200</v>
          </cell>
          <cell r="D490">
            <v>1810088.41</v>
          </cell>
          <cell r="E490">
            <v>1853078.01</v>
          </cell>
          <cell r="F490">
            <v>1810776.24</v>
          </cell>
          <cell r="G490">
            <v>-42301.77</v>
          </cell>
          <cell r="H490">
            <v>0</v>
          </cell>
          <cell r="I490">
            <v>12067.26</v>
          </cell>
          <cell r="J490">
            <v>12067.26</v>
          </cell>
          <cell r="K490">
            <v>8</v>
          </cell>
          <cell r="L490" t="str">
            <v>BOND</v>
          </cell>
          <cell r="M490" t="str">
            <v>NPV</v>
          </cell>
        </row>
        <row r="491">
          <cell r="A491" t="str">
            <v>3837H4ZY4</v>
          </cell>
          <cell r="B491" t="str">
            <v>01 abr 2011</v>
          </cell>
          <cell r="C491">
            <v>37043</v>
          </cell>
          <cell r="D491">
            <v>11726197.4</v>
          </cell>
          <cell r="E491">
            <v>12151272.060000001</v>
          </cell>
          <cell r="F491">
            <v>11982414.810000001</v>
          </cell>
          <cell r="G491">
            <v>-168857.25</v>
          </cell>
          <cell r="H491">
            <v>0</v>
          </cell>
          <cell r="I491">
            <v>75731.69</v>
          </cell>
          <cell r="J491">
            <v>75731.69</v>
          </cell>
          <cell r="K491">
            <v>7.75</v>
          </cell>
          <cell r="L491" t="str">
            <v>BOND</v>
          </cell>
          <cell r="M491" t="str">
            <v>NPV</v>
          </cell>
        </row>
        <row r="492">
          <cell r="A492" t="str">
            <v>BE0000275819</v>
          </cell>
          <cell r="B492">
            <v>38275</v>
          </cell>
          <cell r="C492" t="str">
            <v>21 ago 2001</v>
          </cell>
          <cell r="D492">
            <v>5000000</v>
          </cell>
          <cell r="E492">
            <v>5498000</v>
          </cell>
          <cell r="F492">
            <v>5414450</v>
          </cell>
          <cell r="G492">
            <v>-83550</v>
          </cell>
          <cell r="H492">
            <v>0</v>
          </cell>
          <cell r="I492">
            <v>307876.71000000002</v>
          </cell>
          <cell r="J492">
            <v>307876.71000000002</v>
          </cell>
          <cell r="K492">
            <v>7.75</v>
          </cell>
          <cell r="L492" t="str">
            <v>ACTUAL</v>
          </cell>
          <cell r="M492" t="str">
            <v>RPI</v>
          </cell>
        </row>
        <row r="493">
          <cell r="A493" t="str">
            <v>DE0001134963</v>
          </cell>
          <cell r="B493" t="str">
            <v>03 ene 2005</v>
          </cell>
          <cell r="C493" t="str">
            <v>25 ene 2002</v>
          </cell>
          <cell r="D493">
            <v>6500000</v>
          </cell>
          <cell r="E493">
            <v>7081100</v>
          </cell>
          <cell r="F493">
            <v>7030530</v>
          </cell>
          <cell r="G493">
            <v>-50570</v>
          </cell>
          <cell r="H493">
            <v>28893.84</v>
          </cell>
          <cell r="I493">
            <v>246910.95</v>
          </cell>
          <cell r="J493">
            <v>275804.79000000004</v>
          </cell>
          <cell r="K493">
            <v>7.38</v>
          </cell>
          <cell r="L493" t="str">
            <v>ACTUAL</v>
          </cell>
          <cell r="M493" t="str">
            <v>RPI</v>
          </cell>
        </row>
        <row r="494">
          <cell r="A494" t="str">
            <v>DE0001141356</v>
          </cell>
          <cell r="B494">
            <v>38492</v>
          </cell>
          <cell r="C494">
            <v>37069</v>
          </cell>
          <cell r="D494">
            <v>1000000</v>
          </cell>
          <cell r="E494">
            <v>1021300</v>
          </cell>
          <cell r="F494">
            <v>1031520</v>
          </cell>
          <cell r="G494">
            <v>10220</v>
          </cell>
          <cell r="H494">
            <v>0</v>
          </cell>
          <cell r="I494">
            <v>10000</v>
          </cell>
          <cell r="J494">
            <v>10000</v>
          </cell>
          <cell r="K494">
            <v>5</v>
          </cell>
          <cell r="L494" t="str">
            <v>ACTUAL</v>
          </cell>
          <cell r="M494" t="str">
            <v>OFC</v>
          </cell>
        </row>
        <row r="495">
          <cell r="A495" t="str">
            <v>DK0009917833</v>
          </cell>
          <cell r="B495" t="str">
            <v>15 dic 2004</v>
          </cell>
          <cell r="C495">
            <v>37404</v>
          </cell>
          <cell r="D495">
            <v>40000000</v>
          </cell>
          <cell r="E495">
            <v>42104000</v>
          </cell>
          <cell r="F495">
            <v>42509960</v>
          </cell>
          <cell r="G495">
            <v>405960</v>
          </cell>
          <cell r="H495">
            <v>1258082.19</v>
          </cell>
          <cell r="I495">
            <v>498630.14</v>
          </cell>
          <cell r="J495">
            <v>1756712.33</v>
          </cell>
          <cell r="K495">
            <v>7</v>
          </cell>
          <cell r="L495" t="str">
            <v>ACTUAL</v>
          </cell>
          <cell r="M495" t="str">
            <v>RPI</v>
          </cell>
        </row>
        <row r="496">
          <cell r="A496" t="str">
            <v>FR0000499311</v>
          </cell>
          <cell r="B496" t="str">
            <v>07 abr 2005</v>
          </cell>
          <cell r="C496">
            <v>37207</v>
          </cell>
          <cell r="D496">
            <v>1000000</v>
          </cell>
          <cell r="E496">
            <v>999700</v>
          </cell>
          <cell r="F496">
            <v>1001550</v>
          </cell>
          <cell r="G496">
            <v>1850</v>
          </cell>
          <cell r="H496">
            <v>0</v>
          </cell>
          <cell r="I496">
            <v>2358.67</v>
          </cell>
          <cell r="J496">
            <v>2358.67</v>
          </cell>
          <cell r="K496">
            <v>3.54</v>
          </cell>
          <cell r="L496" t="str">
            <v>A360</v>
          </cell>
          <cell r="M496" t="str">
            <v>NPV</v>
          </cell>
        </row>
        <row r="497">
          <cell r="A497" t="str">
            <v>FR0101659813</v>
          </cell>
          <cell r="B497">
            <v>38545</v>
          </cell>
          <cell r="C497" t="str">
            <v>10 abr 2001</v>
          </cell>
          <cell r="D497">
            <v>2000000</v>
          </cell>
          <cell r="E497">
            <v>2041800</v>
          </cell>
          <cell r="F497">
            <v>2060620</v>
          </cell>
          <cell r="G497">
            <v>18820</v>
          </cell>
          <cell r="H497">
            <v>0</v>
          </cell>
          <cell r="I497">
            <v>5479.45</v>
          </cell>
          <cell r="J497">
            <v>5479.45</v>
          </cell>
          <cell r="K497">
            <v>5</v>
          </cell>
          <cell r="L497" t="str">
            <v>ACTUAL</v>
          </cell>
          <cell r="M497" t="str">
            <v>RPI</v>
          </cell>
        </row>
        <row r="498">
          <cell r="A498" t="str">
            <v>FR0104446457</v>
          </cell>
          <cell r="B498" t="str">
            <v>29 ago 2002</v>
          </cell>
          <cell r="C498">
            <v>37431</v>
          </cell>
          <cell r="D498">
            <v>11000000</v>
          </cell>
          <cell r="E498">
            <v>10932654.810000001</v>
          </cell>
          <cell r="F498">
            <v>10969200</v>
          </cell>
          <cell r="G498">
            <v>36545.19</v>
          </cell>
          <cell r="H498">
            <v>0</v>
          </cell>
          <cell r="I498">
            <v>0</v>
          </cell>
          <cell r="J498">
            <v>0</v>
          </cell>
          <cell r="K498">
            <v>3.36</v>
          </cell>
          <cell r="L498" t="str">
            <v>A360</v>
          </cell>
          <cell r="M498" t="str">
            <v>TBL</v>
          </cell>
        </row>
        <row r="499">
          <cell r="A499" t="str">
            <v>FR0104446564</v>
          </cell>
          <cell r="B499" t="str">
            <v>27 dic 2002</v>
          </cell>
          <cell r="C499">
            <v>37435</v>
          </cell>
          <cell r="D499">
            <v>4000000</v>
          </cell>
          <cell r="E499">
            <v>3931527</v>
          </cell>
          <cell r="F499">
            <v>3945600</v>
          </cell>
          <cell r="G499">
            <v>14073</v>
          </cell>
          <cell r="H499">
            <v>0</v>
          </cell>
          <cell r="I499">
            <v>0</v>
          </cell>
          <cell r="J499">
            <v>0</v>
          </cell>
          <cell r="K499">
            <v>3.45</v>
          </cell>
          <cell r="L499" t="str">
            <v>A360</v>
          </cell>
          <cell r="M499" t="str">
            <v>DIS</v>
          </cell>
        </row>
        <row r="500">
          <cell r="A500" t="str">
            <v>IT0001305454</v>
          </cell>
          <cell r="B500">
            <v>38018</v>
          </cell>
          <cell r="C500">
            <v>36811</v>
          </cell>
          <cell r="D500">
            <v>700000</v>
          </cell>
          <cell r="E500">
            <v>656740</v>
          </cell>
          <cell r="F500">
            <v>697263</v>
          </cell>
          <cell r="G500">
            <v>40523</v>
          </cell>
          <cell r="H500">
            <v>0</v>
          </cell>
          <cell r="I500">
            <v>11375</v>
          </cell>
          <cell r="J500">
            <v>11375</v>
          </cell>
          <cell r="K500">
            <v>3.25</v>
          </cell>
          <cell r="L500" t="str">
            <v>ACTUAL</v>
          </cell>
          <cell r="M500" t="str">
            <v>RPI</v>
          </cell>
        </row>
        <row r="501">
          <cell r="A501" t="str">
            <v>IT0001326567</v>
          </cell>
          <cell r="B501" t="str">
            <v>15 abr 2004</v>
          </cell>
          <cell r="C501" t="str">
            <v>07 ago 2001</v>
          </cell>
          <cell r="D501">
            <v>6000000</v>
          </cell>
          <cell r="E501">
            <v>5835000</v>
          </cell>
          <cell r="F501">
            <v>5968980</v>
          </cell>
          <cell r="G501">
            <v>133980</v>
          </cell>
          <cell r="H501">
            <v>0</v>
          </cell>
          <cell r="I501">
            <v>57541.2</v>
          </cell>
          <cell r="J501">
            <v>57541.2</v>
          </cell>
          <cell r="K501">
            <v>3.25</v>
          </cell>
          <cell r="L501" t="str">
            <v>ACTUAL</v>
          </cell>
          <cell r="M501" t="str">
            <v>RPI</v>
          </cell>
        </row>
        <row r="502">
          <cell r="A502" t="str">
            <v>IT0003101992</v>
          </cell>
          <cell r="B502">
            <v>38061</v>
          </cell>
          <cell r="C502" t="str">
            <v>21 ago 2001</v>
          </cell>
          <cell r="D502">
            <v>6000000</v>
          </cell>
          <cell r="E502">
            <v>6042000</v>
          </cell>
          <cell r="F502">
            <v>6087300</v>
          </cell>
          <cell r="G502">
            <v>45300</v>
          </cell>
          <cell r="H502">
            <v>0</v>
          </cell>
          <cell r="I502">
            <v>101983.8</v>
          </cell>
          <cell r="J502">
            <v>101983.8</v>
          </cell>
          <cell r="K502">
            <v>4.5</v>
          </cell>
          <cell r="L502" t="str">
            <v>ACTUAL</v>
          </cell>
          <cell r="M502" t="str">
            <v>RPI</v>
          </cell>
        </row>
        <row r="503">
          <cell r="A503" t="str">
            <v>NL0000102663</v>
          </cell>
          <cell r="B503">
            <v>38548</v>
          </cell>
          <cell r="C503">
            <v>37411</v>
          </cell>
          <cell r="D503">
            <v>2600000</v>
          </cell>
          <cell r="E503">
            <v>2557360</v>
          </cell>
          <cell r="F503">
            <v>2604550</v>
          </cell>
          <cell r="G503">
            <v>47190</v>
          </cell>
          <cell r="H503">
            <v>41030.14</v>
          </cell>
          <cell r="I503">
            <v>16526.02</v>
          </cell>
          <cell r="J503">
            <v>57556.160000000003</v>
          </cell>
          <cell r="K503">
            <v>4</v>
          </cell>
          <cell r="L503" t="str">
            <v>ACTUAL</v>
          </cell>
          <cell r="M503" t="str">
            <v>OFC</v>
          </cell>
        </row>
        <row r="504">
          <cell r="A504" t="str">
            <v>SE0000306805</v>
          </cell>
          <cell r="B504" t="str">
            <v>01 dic 2008</v>
          </cell>
          <cell r="C504">
            <v>37431</v>
          </cell>
          <cell r="D504">
            <v>105000000</v>
          </cell>
          <cell r="E504">
            <v>120582349.93000001</v>
          </cell>
          <cell r="F504">
            <v>121514610</v>
          </cell>
          <cell r="G504">
            <v>932260.07</v>
          </cell>
          <cell r="H504">
            <v>2025864.18</v>
          </cell>
          <cell r="I504">
            <v>1099717.23</v>
          </cell>
          <cell r="J504">
            <v>3125581.41</v>
          </cell>
          <cell r="K504">
            <v>4.47</v>
          </cell>
          <cell r="L504" t="str">
            <v>EBOND</v>
          </cell>
          <cell r="M504" t="str">
            <v>NPV</v>
          </cell>
        </row>
        <row r="505">
          <cell r="A505" t="str">
            <v>SE0000555955</v>
          </cell>
          <cell r="B505" t="str">
            <v>01 dic 2015</v>
          </cell>
          <cell r="C505">
            <v>37426</v>
          </cell>
          <cell r="D505">
            <v>20000000</v>
          </cell>
          <cell r="E505">
            <v>20987000</v>
          </cell>
          <cell r="F505">
            <v>21383920</v>
          </cell>
          <cell r="G505">
            <v>396920</v>
          </cell>
          <cell r="H505">
            <v>409434.43</v>
          </cell>
          <cell r="I505">
            <v>88926.23</v>
          </cell>
          <cell r="J505">
            <v>498360.66</v>
          </cell>
          <cell r="K505">
            <v>3.74</v>
          </cell>
          <cell r="L505" t="str">
            <v>EBOND</v>
          </cell>
          <cell r="M505" t="str">
            <v>NPV</v>
          </cell>
        </row>
        <row r="506">
          <cell r="A506" t="str">
            <v>US008281AK33</v>
          </cell>
          <cell r="B506">
            <v>38261</v>
          </cell>
          <cell r="C506" t="str">
            <v>06 dic 2000</v>
          </cell>
          <cell r="D506">
            <v>6000000</v>
          </cell>
          <cell r="E506">
            <v>6059280</v>
          </cell>
          <cell r="F506">
            <v>6472253.1299999999</v>
          </cell>
          <cell r="G506">
            <v>412973.13</v>
          </cell>
          <cell r="H506">
            <v>0</v>
          </cell>
          <cell r="I506">
            <v>135000</v>
          </cell>
          <cell r="J506">
            <v>135000</v>
          </cell>
          <cell r="K506">
            <v>6.75</v>
          </cell>
          <cell r="L506" t="str">
            <v>BOND</v>
          </cell>
          <cell r="M506" t="str">
            <v>OFC</v>
          </cell>
        </row>
        <row r="507">
          <cell r="A507" t="str">
            <v>US312923S716</v>
          </cell>
          <cell r="B507">
            <v>38888</v>
          </cell>
          <cell r="C507">
            <v>37091</v>
          </cell>
          <cell r="D507">
            <v>14000000</v>
          </cell>
          <cell r="E507">
            <v>14004375</v>
          </cell>
          <cell r="F507">
            <v>14419944.550000001</v>
          </cell>
          <cell r="G507">
            <v>415569.55</v>
          </cell>
          <cell r="H507">
            <v>0</v>
          </cell>
          <cell r="I507">
            <v>89687.5</v>
          </cell>
          <cell r="J507">
            <v>89687.5</v>
          </cell>
          <cell r="K507">
            <v>5.63</v>
          </cell>
          <cell r="L507" t="str">
            <v>BOND</v>
          </cell>
          <cell r="M507" t="str">
            <v>RPI</v>
          </cell>
        </row>
        <row r="508">
          <cell r="A508" t="str">
            <v>US312924BB81</v>
          </cell>
          <cell r="B508" t="str">
            <v>16 ago 2006</v>
          </cell>
          <cell r="C508">
            <v>37144</v>
          </cell>
          <cell r="D508">
            <v>9000000</v>
          </cell>
          <cell r="E508">
            <v>9003960</v>
          </cell>
          <cell r="F508">
            <v>9444027.8300000001</v>
          </cell>
          <cell r="G508">
            <v>440067.83</v>
          </cell>
          <cell r="H508">
            <v>0</v>
          </cell>
          <cell r="I508">
            <v>221718.75</v>
          </cell>
          <cell r="J508">
            <v>221718.75</v>
          </cell>
          <cell r="K508">
            <v>5.38</v>
          </cell>
          <cell r="L508" t="str">
            <v>BOND</v>
          </cell>
          <cell r="M508" t="str">
            <v>RPI</v>
          </cell>
        </row>
        <row r="509">
          <cell r="A509" t="str">
            <v>US312925FF25</v>
          </cell>
          <cell r="B509" t="str">
            <v>11 abr 2005</v>
          </cell>
          <cell r="C509" t="str">
            <v>16 abr 2002</v>
          </cell>
          <cell r="D509">
            <v>8000000</v>
          </cell>
          <cell r="E509">
            <v>8011484.3799999999</v>
          </cell>
          <cell r="F509">
            <v>8146096.25</v>
          </cell>
          <cell r="G509">
            <v>134611.87</v>
          </cell>
          <cell r="H509">
            <v>642.36</v>
          </cell>
          <cell r="I509">
            <v>112413.19</v>
          </cell>
          <cell r="J509">
            <v>113055.55</v>
          </cell>
          <cell r="K509">
            <v>4.63</v>
          </cell>
          <cell r="L509" t="str">
            <v>BOND</v>
          </cell>
          <cell r="M509" t="str">
            <v>RPI</v>
          </cell>
        </row>
        <row r="510">
          <cell r="A510" t="str">
            <v>US31359MLN10</v>
          </cell>
          <cell r="B510">
            <v>39038</v>
          </cell>
          <cell r="C510">
            <v>37442</v>
          </cell>
          <cell r="D510">
            <v>1000000</v>
          </cell>
          <cell r="E510">
            <v>982900</v>
          </cell>
          <cell r="F510">
            <v>1004502.69</v>
          </cell>
          <cell r="G510">
            <v>21602.69</v>
          </cell>
          <cell r="H510">
            <v>5333.33</v>
          </cell>
          <cell r="I510">
            <v>2888.89</v>
          </cell>
          <cell r="J510">
            <v>8222.2199999999993</v>
          </cell>
          <cell r="K510">
            <v>4</v>
          </cell>
          <cell r="L510" t="str">
            <v>BOND</v>
          </cell>
          <cell r="M510" t="str">
            <v>OFC</v>
          </cell>
        </row>
        <row r="511">
          <cell r="A511" t="str">
            <v>US31359MNQ23</v>
          </cell>
          <cell r="B511">
            <v>38197</v>
          </cell>
          <cell r="C511">
            <v>37466</v>
          </cell>
          <cell r="D511">
            <v>2000000</v>
          </cell>
          <cell r="E511">
            <v>1999375</v>
          </cell>
          <cell r="F511">
            <v>2016690.74</v>
          </cell>
          <cell r="G511">
            <v>17315.740000000002</v>
          </cell>
          <cell r="H511">
            <v>0</v>
          </cell>
          <cell r="I511">
            <v>333.33</v>
          </cell>
          <cell r="J511">
            <v>333.33</v>
          </cell>
          <cell r="K511">
            <v>3</v>
          </cell>
          <cell r="L511" t="str">
            <v>BOND</v>
          </cell>
          <cell r="M511" t="str">
            <v>RPI</v>
          </cell>
        </row>
        <row r="512">
          <cell r="A512" t="str">
            <v>US3136F03X87</v>
          </cell>
          <cell r="B512">
            <v>38677</v>
          </cell>
          <cell r="C512" t="str">
            <v>07 ene 2002</v>
          </cell>
          <cell r="D512">
            <v>5000000</v>
          </cell>
          <cell r="E512">
            <v>4822656.25</v>
          </cell>
          <cell r="F512">
            <v>5069273.37</v>
          </cell>
          <cell r="G512">
            <v>246617.12</v>
          </cell>
          <cell r="H512">
            <v>0</v>
          </cell>
          <cell r="I512">
            <v>37673.61</v>
          </cell>
          <cell r="J512">
            <v>37673.61</v>
          </cell>
          <cell r="K512">
            <v>3.88</v>
          </cell>
          <cell r="L512" t="str">
            <v>BOND</v>
          </cell>
          <cell r="M512" t="str">
            <v>RPI</v>
          </cell>
        </row>
        <row r="513">
          <cell r="A513" t="str">
            <v>US3136F1K416</v>
          </cell>
          <cell r="B513">
            <v>38492</v>
          </cell>
          <cell r="C513">
            <v>37396</v>
          </cell>
          <cell r="D513">
            <v>9300000</v>
          </cell>
          <cell r="E513">
            <v>9233691</v>
          </cell>
          <cell r="F513">
            <v>9522199.7799999993</v>
          </cell>
          <cell r="G513">
            <v>288508.78000000003</v>
          </cell>
          <cell r="H513">
            <v>0</v>
          </cell>
          <cell r="I513">
            <v>76117.919999999998</v>
          </cell>
          <cell r="J513">
            <v>76117.919999999998</v>
          </cell>
          <cell r="K513">
            <v>4.1500000000000004</v>
          </cell>
          <cell r="L513" t="str">
            <v>BOND</v>
          </cell>
          <cell r="M513" t="str">
            <v>RPI</v>
          </cell>
        </row>
        <row r="514">
          <cell r="A514" t="str">
            <v>US458182CF76</v>
          </cell>
          <cell r="B514">
            <v>38022</v>
          </cell>
          <cell r="C514" t="str">
            <v>24 ene 2000</v>
          </cell>
          <cell r="D514">
            <v>14500000</v>
          </cell>
          <cell r="E514">
            <v>13498157.74</v>
          </cell>
          <cell r="F514">
            <v>15115307.470000001</v>
          </cell>
          <cell r="G514">
            <v>1617149.73</v>
          </cell>
          <cell r="H514">
            <v>0</v>
          </cell>
          <cell r="I514">
            <v>363305.56</v>
          </cell>
          <cell r="J514">
            <v>363305.56</v>
          </cell>
          <cell r="K514">
            <v>5.13</v>
          </cell>
          <cell r="L514" t="str">
            <v>EBOND</v>
          </cell>
          <cell r="M514" t="str">
            <v>RPI</v>
          </cell>
        </row>
        <row r="515">
          <cell r="A515" t="str">
            <v>US459056QA84</v>
          </cell>
          <cell r="B515" t="str">
            <v>27 ene 2005</v>
          </cell>
          <cell r="C515">
            <v>37447</v>
          </cell>
          <cell r="D515">
            <v>14150000</v>
          </cell>
          <cell r="E515">
            <v>15391238</v>
          </cell>
          <cell r="F515">
            <v>15538024.039999999</v>
          </cell>
          <cell r="G515">
            <v>146786.04</v>
          </cell>
          <cell r="H515">
            <v>0</v>
          </cell>
          <cell r="I515">
            <v>11005.56</v>
          </cell>
          <cell r="J515">
            <v>11005.56</v>
          </cell>
          <cell r="K515">
            <v>7</v>
          </cell>
          <cell r="L515" t="str">
            <v>EBOND</v>
          </cell>
          <cell r="M515" t="str">
            <v>RPI</v>
          </cell>
        </row>
        <row r="516">
          <cell r="A516" t="str">
            <v>US45950VAG14</v>
          </cell>
          <cell r="B516" t="str">
            <v>06 abr 2005</v>
          </cell>
          <cell r="C516">
            <v>37050</v>
          </cell>
          <cell r="D516">
            <v>10000000</v>
          </cell>
          <cell r="E516">
            <v>10635900</v>
          </cell>
          <cell r="F516">
            <v>11047410.27</v>
          </cell>
          <cell r="G516">
            <v>411510.27</v>
          </cell>
          <cell r="H516">
            <v>0</v>
          </cell>
          <cell r="I516">
            <v>227604.17</v>
          </cell>
          <cell r="J516">
            <v>227604.17</v>
          </cell>
          <cell r="K516">
            <v>7.13</v>
          </cell>
          <cell r="L516" t="str">
            <v>EBOND</v>
          </cell>
          <cell r="M516" t="str">
            <v>RPI</v>
          </cell>
        </row>
        <row r="517">
          <cell r="A517" t="str">
            <v>US465410AG35</v>
          </cell>
          <cell r="B517">
            <v>37891</v>
          </cell>
          <cell r="C517">
            <v>37095</v>
          </cell>
          <cell r="D517">
            <v>5000000</v>
          </cell>
          <cell r="E517">
            <v>5136300</v>
          </cell>
          <cell r="F517">
            <v>5220500</v>
          </cell>
          <cell r="G517">
            <v>84200</v>
          </cell>
          <cell r="H517">
            <v>0</v>
          </cell>
          <cell r="I517">
            <v>103333.33</v>
          </cell>
          <cell r="J517">
            <v>103333.33</v>
          </cell>
          <cell r="K517">
            <v>6</v>
          </cell>
          <cell r="L517" t="str">
            <v>EBOND</v>
          </cell>
          <cell r="M517" t="str">
            <v>RPI</v>
          </cell>
        </row>
        <row r="518">
          <cell r="A518" t="str">
            <v>US9128273T70</v>
          </cell>
          <cell r="B518" t="str">
            <v>15 ene 2008</v>
          </cell>
          <cell r="C518">
            <v>37299</v>
          </cell>
          <cell r="D518">
            <v>6300000</v>
          </cell>
          <cell r="E518">
            <v>7069431.6600000001</v>
          </cell>
          <cell r="F518">
            <v>7458439.5099999998</v>
          </cell>
          <cell r="G518">
            <v>389007.85</v>
          </cell>
          <cell r="H518">
            <v>0</v>
          </cell>
          <cell r="I518">
            <v>11741.34</v>
          </cell>
          <cell r="J518">
            <v>11741.34</v>
          </cell>
          <cell r="K518">
            <v>4.03</v>
          </cell>
          <cell r="L518" t="str">
            <v>ACTUAL</v>
          </cell>
          <cell r="M518" t="str">
            <v>NPV</v>
          </cell>
        </row>
        <row r="519">
          <cell r="A519" t="str">
            <v>US9128274Y56</v>
          </cell>
          <cell r="B519" t="str">
            <v>15 ene 2009</v>
          </cell>
          <cell r="C519">
            <v>37452</v>
          </cell>
          <cell r="D519">
            <v>10000000</v>
          </cell>
          <cell r="E519">
            <v>11592082.470000001</v>
          </cell>
          <cell r="F519">
            <v>11826767.75</v>
          </cell>
          <cell r="G519">
            <v>234685.28</v>
          </cell>
          <cell r="H519">
            <v>0</v>
          </cell>
          <cell r="I519">
            <v>19625.38</v>
          </cell>
          <cell r="J519">
            <v>19625.38</v>
          </cell>
          <cell r="K519">
            <v>4.25</v>
          </cell>
          <cell r="L519" t="str">
            <v>ACTUAL</v>
          </cell>
          <cell r="M519" t="str">
            <v>NPV</v>
          </cell>
        </row>
        <row r="520">
          <cell r="A520" t="str">
            <v>US9128275W81</v>
          </cell>
          <cell r="B520" t="str">
            <v>15 ene 2010</v>
          </cell>
          <cell r="C520">
            <v>37448</v>
          </cell>
          <cell r="D520">
            <v>14750000</v>
          </cell>
          <cell r="E520">
            <v>17018192.25</v>
          </cell>
          <cell r="F520">
            <v>17398444.359999999</v>
          </cell>
          <cell r="G520">
            <v>380252.11</v>
          </cell>
          <cell r="H520">
            <v>0</v>
          </cell>
          <cell r="I520">
            <v>30947.79</v>
          </cell>
          <cell r="J520">
            <v>30947.79</v>
          </cell>
          <cell r="K520">
            <v>4.54</v>
          </cell>
          <cell r="L520" t="str">
            <v>ACTUAL</v>
          </cell>
          <cell r="M520" t="str">
            <v>NPV</v>
          </cell>
        </row>
        <row r="521">
          <cell r="A521" t="str">
            <v>US9128276D91</v>
          </cell>
          <cell r="B521">
            <v>38487</v>
          </cell>
          <cell r="C521">
            <v>37399</v>
          </cell>
          <cell r="D521">
            <v>55000000</v>
          </cell>
          <cell r="E521">
            <v>59516015.720000006</v>
          </cell>
          <cell r="F521">
            <v>60972656.25</v>
          </cell>
          <cell r="G521">
            <v>1456640.53</v>
          </cell>
          <cell r="H521">
            <v>72452.44</v>
          </cell>
          <cell r="I521">
            <v>714436.15</v>
          </cell>
          <cell r="J521">
            <v>786888.59000000008</v>
          </cell>
          <cell r="K521">
            <v>6.75</v>
          </cell>
          <cell r="L521" t="str">
            <v>ACTUAL</v>
          </cell>
          <cell r="M521" t="str">
            <v>RPI</v>
          </cell>
        </row>
        <row r="522">
          <cell r="A522" t="str">
            <v>US9128277F31</v>
          </cell>
          <cell r="B522">
            <v>39036</v>
          </cell>
          <cell r="C522" t="str">
            <v>01 ago 2002</v>
          </cell>
          <cell r="D522">
            <v>14000000</v>
          </cell>
          <cell r="E522">
            <v>13945625</v>
          </cell>
          <cell r="F522">
            <v>14096250</v>
          </cell>
          <cell r="G522">
            <v>150625</v>
          </cell>
          <cell r="H522">
            <v>73899.460000000006</v>
          </cell>
          <cell r="I522">
            <v>29959.23</v>
          </cell>
          <cell r="J522">
            <v>103858.69</v>
          </cell>
          <cell r="K522">
            <v>3.5</v>
          </cell>
          <cell r="L522" t="str">
            <v>ACTUAL</v>
          </cell>
          <cell r="M522" t="str">
            <v>RPI</v>
          </cell>
        </row>
        <row r="523">
          <cell r="A523" t="str">
            <v>US9128277K26</v>
          </cell>
          <cell r="B523" t="str">
            <v>31 ene 2004</v>
          </cell>
          <cell r="C523" t="str">
            <v>24 abr 2002</v>
          </cell>
          <cell r="D523">
            <v>6000000</v>
          </cell>
          <cell r="E523">
            <v>5980312.5</v>
          </cell>
          <cell r="F523">
            <v>6094218.75</v>
          </cell>
          <cell r="G523">
            <v>113906.25</v>
          </cell>
          <cell r="H523">
            <v>0</v>
          </cell>
          <cell r="I523">
            <v>489.13</v>
          </cell>
          <cell r="J523">
            <v>489.13</v>
          </cell>
          <cell r="K523">
            <v>3</v>
          </cell>
          <cell r="L523" t="str">
            <v>ACTUAL</v>
          </cell>
          <cell r="M523" t="str">
            <v>RPI</v>
          </cell>
        </row>
        <row r="524">
          <cell r="A524" t="str">
            <v>US912828AC44</v>
          </cell>
          <cell r="B524">
            <v>39217</v>
          </cell>
          <cell r="C524">
            <v>37459</v>
          </cell>
          <cell r="D524">
            <v>20000000</v>
          </cell>
          <cell r="E524">
            <v>20548007.82</v>
          </cell>
          <cell r="F524">
            <v>20809375</v>
          </cell>
          <cell r="G524">
            <v>261367.18</v>
          </cell>
          <cell r="H524">
            <v>157523.78</v>
          </cell>
          <cell r="I524">
            <v>27938.17</v>
          </cell>
          <cell r="J524">
            <v>185461.95</v>
          </cell>
          <cell r="K524">
            <v>4.38</v>
          </cell>
          <cell r="L524" t="str">
            <v>ACTUAL</v>
          </cell>
          <cell r="M524" t="str">
            <v>RPI</v>
          </cell>
        </row>
        <row r="525">
          <cell r="A525" t="str">
            <v>XS0049380032</v>
          </cell>
          <cell r="B525">
            <v>38061</v>
          </cell>
          <cell r="C525">
            <v>36956</v>
          </cell>
          <cell r="D525">
            <v>5430000</v>
          </cell>
          <cell r="E525">
            <v>5562154.7599999998</v>
          </cell>
          <cell r="F525">
            <v>5768631.7999999998</v>
          </cell>
          <cell r="G525">
            <v>206477.04</v>
          </cell>
          <cell r="H525">
            <v>0</v>
          </cell>
          <cell r="I525">
            <v>133336.67000000001</v>
          </cell>
          <cell r="J525">
            <v>133336.67000000001</v>
          </cell>
          <cell r="K525">
            <v>6.5</v>
          </cell>
          <cell r="L525" t="str">
            <v>EBOND</v>
          </cell>
          <cell r="M525" t="str">
            <v>RPI</v>
          </cell>
        </row>
        <row r="526">
          <cell r="A526" t="str">
            <v>XS0054616262</v>
          </cell>
          <cell r="B526" t="str">
            <v>05 ene 2005</v>
          </cell>
          <cell r="C526">
            <v>37166</v>
          </cell>
          <cell r="D526">
            <v>5000000</v>
          </cell>
          <cell r="E526">
            <v>5642450</v>
          </cell>
          <cell r="F526">
            <v>5609731.3499999996</v>
          </cell>
          <cell r="G526">
            <v>-32718.65</v>
          </cell>
          <cell r="H526">
            <v>0</v>
          </cell>
          <cell r="I526">
            <v>236041.67</v>
          </cell>
          <cell r="J526">
            <v>236041.67</v>
          </cell>
          <cell r="K526">
            <v>8.25</v>
          </cell>
          <cell r="L526" t="str">
            <v>EBOND</v>
          </cell>
          <cell r="M526" t="str">
            <v>RPI</v>
          </cell>
        </row>
        <row r="527">
          <cell r="A527" t="str">
            <v>XS0054636963</v>
          </cell>
          <cell r="B527" t="str">
            <v>20 dic 2004</v>
          </cell>
          <cell r="C527" t="str">
            <v>18 ene 2002</v>
          </cell>
          <cell r="D527">
            <v>20000000</v>
          </cell>
          <cell r="E527">
            <v>22075611.100000001</v>
          </cell>
          <cell r="F527">
            <v>22430000</v>
          </cell>
          <cell r="G527">
            <v>354388.9</v>
          </cell>
          <cell r="H527">
            <v>57750</v>
          </cell>
          <cell r="I527">
            <v>955166.67</v>
          </cell>
          <cell r="J527">
            <v>1012916.67</v>
          </cell>
          <cell r="K527">
            <v>8.25</v>
          </cell>
          <cell r="L527" t="str">
            <v>EBOND</v>
          </cell>
          <cell r="M527" t="str">
            <v>RPI</v>
          </cell>
        </row>
        <row r="528">
          <cell r="A528" t="str">
            <v>XS0081337940</v>
          </cell>
          <cell r="B528">
            <v>37557</v>
          </cell>
          <cell r="C528">
            <v>36840</v>
          </cell>
          <cell r="D528">
            <v>6000000</v>
          </cell>
          <cell r="E528">
            <v>5938703.8500000006</v>
          </cell>
          <cell r="F528">
            <v>6060604.9199999999</v>
          </cell>
          <cell r="G528">
            <v>121901.07</v>
          </cell>
          <cell r="H528">
            <v>0</v>
          </cell>
          <cell r="I528">
            <v>284375</v>
          </cell>
          <cell r="J528">
            <v>284375</v>
          </cell>
          <cell r="K528">
            <v>6.25</v>
          </cell>
          <cell r="L528" t="str">
            <v>EBOND</v>
          </cell>
          <cell r="M528" t="str">
            <v>RPI</v>
          </cell>
        </row>
        <row r="529">
          <cell r="A529" t="str">
            <v>XS0092514560</v>
          </cell>
          <cell r="B529">
            <v>37945</v>
          </cell>
          <cell r="C529">
            <v>37193</v>
          </cell>
          <cell r="D529">
            <v>5000000</v>
          </cell>
          <cell r="E529">
            <v>5164900</v>
          </cell>
          <cell r="F529">
            <v>5178659.5</v>
          </cell>
          <cell r="G529">
            <v>13759.5</v>
          </cell>
          <cell r="H529">
            <v>0</v>
          </cell>
          <cell r="I529">
            <v>174305.56</v>
          </cell>
          <cell r="J529">
            <v>174305.56</v>
          </cell>
          <cell r="K529">
            <v>5</v>
          </cell>
          <cell r="L529" t="str">
            <v>EBOND</v>
          </cell>
          <cell r="M529" t="str">
            <v>RPI</v>
          </cell>
        </row>
        <row r="530">
          <cell r="A530" t="str">
            <v>XS0095462353</v>
          </cell>
          <cell r="B530">
            <v>38070</v>
          </cell>
          <cell r="C530" t="str">
            <v>14 dic 2000</v>
          </cell>
          <cell r="D530">
            <v>15000000</v>
          </cell>
          <cell r="E530">
            <v>14783094.960000001</v>
          </cell>
          <cell r="F530">
            <v>15862614.600000001</v>
          </cell>
          <cell r="G530">
            <v>1079519.6399999999</v>
          </cell>
          <cell r="H530">
            <v>0</v>
          </cell>
          <cell r="I530">
            <v>317500</v>
          </cell>
          <cell r="J530">
            <v>317500</v>
          </cell>
          <cell r="K530">
            <v>6</v>
          </cell>
          <cell r="L530" t="str">
            <v>EBOND</v>
          </cell>
          <cell r="M530" t="str">
            <v>RPI</v>
          </cell>
        </row>
        <row r="531">
          <cell r="A531" t="str">
            <v>XS0098876955</v>
          </cell>
          <cell r="B531">
            <v>38169</v>
          </cell>
          <cell r="C531">
            <v>37202</v>
          </cell>
          <cell r="D531">
            <v>2000000</v>
          </cell>
          <cell r="E531">
            <v>2002000</v>
          </cell>
          <cell r="F531">
            <v>2002196</v>
          </cell>
          <cell r="G531">
            <v>196</v>
          </cell>
          <cell r="H531">
            <v>0</v>
          </cell>
          <cell r="I531">
            <v>6139.72</v>
          </cell>
          <cell r="J531">
            <v>6139.72</v>
          </cell>
          <cell r="K531">
            <v>3.57</v>
          </cell>
          <cell r="L531" t="str">
            <v>A360</v>
          </cell>
          <cell r="M531" t="str">
            <v>NPV</v>
          </cell>
        </row>
        <row r="532">
          <cell r="A532" t="str">
            <v>XS0101868890</v>
          </cell>
          <cell r="B532">
            <v>37516</v>
          </cell>
          <cell r="C532" t="str">
            <v>25 abr 2001</v>
          </cell>
          <cell r="D532">
            <v>3000000</v>
          </cell>
          <cell r="E532">
            <v>3070200</v>
          </cell>
          <cell r="F532">
            <v>3015750.6</v>
          </cell>
          <cell r="G532">
            <v>-54449.4</v>
          </cell>
          <cell r="H532">
            <v>0</v>
          </cell>
          <cell r="I532">
            <v>166812.5</v>
          </cell>
          <cell r="J532">
            <v>166812.5</v>
          </cell>
          <cell r="K532">
            <v>6.38</v>
          </cell>
          <cell r="L532" t="str">
            <v>EBOND</v>
          </cell>
          <cell r="M532" t="str">
            <v>RPI</v>
          </cell>
        </row>
        <row r="533">
          <cell r="A533" t="str">
            <v>XS0142029510</v>
          </cell>
          <cell r="B533" t="str">
            <v>28 ene 2004</v>
          </cell>
          <cell r="C533">
            <v>37292</v>
          </cell>
          <cell r="D533">
            <v>3000000</v>
          </cell>
          <cell r="E533">
            <v>2998800</v>
          </cell>
          <cell r="F533">
            <v>3002385</v>
          </cell>
          <cell r="G533">
            <v>3585</v>
          </cell>
          <cell r="H533">
            <v>0</v>
          </cell>
          <cell r="I533">
            <v>859</v>
          </cell>
          <cell r="J533">
            <v>859</v>
          </cell>
          <cell r="K533">
            <v>3.44</v>
          </cell>
          <cell r="L533" t="str">
            <v>A360</v>
          </cell>
          <cell r="M533" t="str">
            <v>NPV</v>
          </cell>
        </row>
        <row r="534">
          <cell r="A534" t="str">
            <v>XS0142391209</v>
          </cell>
          <cell r="B534">
            <v>39128</v>
          </cell>
          <cell r="C534">
            <v>37447</v>
          </cell>
          <cell r="D534">
            <v>1200000</v>
          </cell>
          <cell r="E534">
            <v>1192080</v>
          </cell>
          <cell r="F534">
            <v>1207508.3999999999</v>
          </cell>
          <cell r="G534">
            <v>15428.4</v>
          </cell>
          <cell r="H534">
            <v>22047.95</v>
          </cell>
          <cell r="I534">
            <v>3345.2</v>
          </cell>
          <cell r="J534">
            <v>25393.15</v>
          </cell>
          <cell r="K534">
            <v>4.63</v>
          </cell>
          <cell r="L534" t="str">
            <v>ACTUAL</v>
          </cell>
          <cell r="M534" t="str">
            <v>OFC</v>
          </cell>
        </row>
        <row r="535">
          <cell r="A535" t="str">
            <v>XS0146883581</v>
          </cell>
          <cell r="B535">
            <v>38487</v>
          </cell>
          <cell r="C535" t="str">
            <v>29 abr 2002</v>
          </cell>
          <cell r="D535">
            <v>5000000</v>
          </cell>
          <cell r="E535">
            <v>4997850</v>
          </cell>
          <cell r="F535">
            <v>5072582.75</v>
          </cell>
          <cell r="G535">
            <v>74732.75</v>
          </cell>
          <cell r="H535">
            <v>0</v>
          </cell>
          <cell r="I535">
            <v>49417.81</v>
          </cell>
          <cell r="J535">
            <v>49417.81</v>
          </cell>
          <cell r="K535">
            <v>4.63</v>
          </cell>
          <cell r="L535" t="str">
            <v>ACTUAL</v>
          </cell>
          <cell r="M535" t="str">
            <v>OFC</v>
          </cell>
        </row>
      </sheetData>
      <sheetData sheetId="1">
        <row r="5">
          <cell r="A5" t="str">
            <v>36202C6A6</v>
          </cell>
          <cell r="B5" t="str">
            <v>36202C6A6</v>
          </cell>
          <cell r="C5">
            <v>5.5</v>
          </cell>
          <cell r="D5">
            <v>41537</v>
          </cell>
          <cell r="E5" t="str">
            <v>GNMA POOL# 22665</v>
          </cell>
          <cell r="F5">
            <v>101.874999</v>
          </cell>
          <cell r="G5">
            <v>1425.71</v>
          </cell>
          <cell r="H5">
            <v>311063.13</v>
          </cell>
          <cell r="I5">
            <v>316895.56</v>
          </cell>
          <cell r="J5">
            <v>1</v>
          </cell>
        </row>
        <row r="6">
          <cell r="A6" t="str">
            <v>36202CNF6</v>
          </cell>
          <cell r="B6" t="str">
            <v>36202CNF6</v>
          </cell>
          <cell r="C6">
            <v>5.5</v>
          </cell>
          <cell r="D6">
            <v>40622</v>
          </cell>
          <cell r="E6" t="str">
            <v>GNMA POOL# 22190</v>
          </cell>
          <cell r="F6">
            <v>101.999999</v>
          </cell>
          <cell r="G6">
            <v>1796.88</v>
          </cell>
          <cell r="H6">
            <v>392047.18</v>
          </cell>
          <cell r="I6">
            <v>399888.12</v>
          </cell>
          <cell r="J6">
            <v>1</v>
          </cell>
        </row>
        <row r="7">
          <cell r="A7" t="str">
            <v>36202CPF4</v>
          </cell>
          <cell r="B7" t="str">
            <v>36202CPF4</v>
          </cell>
          <cell r="C7">
            <v>5.5</v>
          </cell>
          <cell r="D7">
            <v>40653</v>
          </cell>
          <cell r="E7" t="str">
            <v>GNMA POOL# 22222</v>
          </cell>
          <cell r="F7">
            <v>101.999999</v>
          </cell>
          <cell r="G7">
            <v>2063.0500000000002</v>
          </cell>
          <cell r="H7">
            <v>450119.22</v>
          </cell>
          <cell r="I7">
            <v>459121.6</v>
          </cell>
          <cell r="J7">
            <v>1</v>
          </cell>
        </row>
        <row r="8">
          <cell r="A8" t="str">
            <v>36202CPW7</v>
          </cell>
          <cell r="B8" t="str">
            <v>36202CPW7</v>
          </cell>
          <cell r="C8">
            <v>5.5</v>
          </cell>
          <cell r="D8">
            <v>40714</v>
          </cell>
          <cell r="E8" t="str">
            <v>GNMA POOL# 22237</v>
          </cell>
          <cell r="F8">
            <v>101.99999800000001</v>
          </cell>
          <cell r="G8">
            <v>1260.5899999999999</v>
          </cell>
          <cell r="H8">
            <v>275038.71999999997</v>
          </cell>
          <cell r="I8">
            <v>280539.49</v>
          </cell>
          <cell r="J8">
            <v>1</v>
          </cell>
        </row>
        <row r="9">
          <cell r="A9" t="str">
            <v>36202DAG6</v>
          </cell>
          <cell r="B9" t="str">
            <v>36202DAG6</v>
          </cell>
          <cell r="C9">
            <v>5.5</v>
          </cell>
          <cell r="D9">
            <v>41659</v>
          </cell>
          <cell r="E9" t="str">
            <v>GNMA POOL# 22707</v>
          </cell>
          <cell r="F9">
            <v>101.874999</v>
          </cell>
          <cell r="G9">
            <v>1831.57</v>
          </cell>
          <cell r="H9">
            <v>399615.67</v>
          </cell>
          <cell r="I9">
            <v>407108.46</v>
          </cell>
          <cell r="J9">
            <v>1</v>
          </cell>
        </row>
        <row r="10">
          <cell r="A10" t="str">
            <v>36202DAW1</v>
          </cell>
          <cell r="B10" t="str">
            <v>36202DAW1</v>
          </cell>
          <cell r="C10">
            <v>6</v>
          </cell>
          <cell r="D10">
            <v>41690</v>
          </cell>
          <cell r="E10" t="str">
            <v>GNMA POOL# 22721</v>
          </cell>
          <cell r="F10">
            <v>103.1563</v>
          </cell>
          <cell r="G10">
            <v>4625.74</v>
          </cell>
          <cell r="H10">
            <v>925147.73</v>
          </cell>
          <cell r="I10">
            <v>954348.17</v>
          </cell>
          <cell r="J10">
            <v>1</v>
          </cell>
        </row>
        <row r="11">
          <cell r="A11" t="str">
            <v>36202DB67</v>
          </cell>
          <cell r="B11" t="str">
            <v>36202DB67</v>
          </cell>
          <cell r="C11">
            <v>6</v>
          </cell>
          <cell r="D11">
            <v>41779</v>
          </cell>
          <cell r="E11" t="str">
            <v>GNMA POOL# 22761</v>
          </cell>
          <cell r="F11">
            <v>103.1563</v>
          </cell>
          <cell r="G11">
            <v>3998.41</v>
          </cell>
          <cell r="H11">
            <v>799682.83</v>
          </cell>
          <cell r="I11">
            <v>824923.22</v>
          </cell>
          <cell r="J11">
            <v>1</v>
          </cell>
        </row>
        <row r="12">
          <cell r="A12" t="str">
            <v>36202DCK5</v>
          </cell>
          <cell r="B12" t="str">
            <v>36202DCK5</v>
          </cell>
          <cell r="C12">
            <v>6</v>
          </cell>
          <cell r="D12">
            <v>41810</v>
          </cell>
          <cell r="E12" t="str">
            <v>GNMA POOL# 22774</v>
          </cell>
          <cell r="F12">
            <v>103.1563</v>
          </cell>
          <cell r="G12">
            <v>11397.74</v>
          </cell>
          <cell r="H12">
            <v>2279548.13</v>
          </cell>
          <cell r="I12">
            <v>2351497.5099999998</v>
          </cell>
          <cell r="J12">
            <v>1</v>
          </cell>
        </row>
        <row r="13">
          <cell r="A13" t="str">
            <v>36202DCZ2</v>
          </cell>
          <cell r="B13" t="str">
            <v>36202DCZ2</v>
          </cell>
          <cell r="C13">
            <v>6</v>
          </cell>
          <cell r="D13">
            <v>41840</v>
          </cell>
          <cell r="E13" t="str">
            <v>GNMA POOL# 22788</v>
          </cell>
          <cell r="F13">
            <v>103.156299</v>
          </cell>
          <cell r="G13">
            <v>3663.51</v>
          </cell>
          <cell r="H13">
            <v>732701.7</v>
          </cell>
          <cell r="I13">
            <v>755827.96</v>
          </cell>
          <cell r="J13">
            <v>1</v>
          </cell>
        </row>
        <row r="14">
          <cell r="A14" t="str">
            <v>36202DDG3</v>
          </cell>
          <cell r="B14" t="str">
            <v>36202DDG3</v>
          </cell>
          <cell r="C14">
            <v>6</v>
          </cell>
          <cell r="D14">
            <v>41871</v>
          </cell>
          <cell r="E14" t="str">
            <v>GNMA POOL# 22803</v>
          </cell>
          <cell r="F14">
            <v>103.156301</v>
          </cell>
          <cell r="G14">
            <v>2981.4</v>
          </cell>
          <cell r="H14">
            <v>596279.67000000004</v>
          </cell>
          <cell r="I14">
            <v>615100.05000000005</v>
          </cell>
          <cell r="J14">
            <v>1</v>
          </cell>
        </row>
        <row r="15">
          <cell r="A15" t="str">
            <v>36202DDU2</v>
          </cell>
          <cell r="B15" t="str">
            <v>36202DDU2</v>
          </cell>
          <cell r="C15">
            <v>6</v>
          </cell>
          <cell r="D15">
            <v>41902</v>
          </cell>
          <cell r="E15" t="str">
            <v>GNMA POOL# 22815</v>
          </cell>
          <cell r="F15">
            <v>103.156299</v>
          </cell>
          <cell r="G15">
            <v>1869.68</v>
          </cell>
          <cell r="H15">
            <v>373936</v>
          </cell>
          <cell r="I15">
            <v>385738.54</v>
          </cell>
          <cell r="J15">
            <v>1</v>
          </cell>
        </row>
        <row r="16">
          <cell r="A16" t="str">
            <v>36202DER8</v>
          </cell>
          <cell r="B16" t="str">
            <v>36202DER8</v>
          </cell>
          <cell r="C16">
            <v>6</v>
          </cell>
          <cell r="D16">
            <v>41963</v>
          </cell>
          <cell r="E16" t="str">
            <v>GNMA POOL# 22844</v>
          </cell>
          <cell r="F16">
            <v>103.156302</v>
          </cell>
          <cell r="G16">
            <v>1610.84</v>
          </cell>
          <cell r="H16">
            <v>322168.84000000003</v>
          </cell>
          <cell r="I16">
            <v>332337.46000000002</v>
          </cell>
          <cell r="J16">
            <v>1</v>
          </cell>
        </row>
        <row r="17">
          <cell r="A17" t="str">
            <v>36202DFM8</v>
          </cell>
          <cell r="B17" t="str">
            <v>36202DFM8</v>
          </cell>
          <cell r="C17">
            <v>6</v>
          </cell>
          <cell r="D17">
            <v>42024</v>
          </cell>
          <cell r="E17" t="str">
            <v>GNMA POOL# 22872</v>
          </cell>
          <cell r="F17">
            <v>103.156301</v>
          </cell>
          <cell r="G17">
            <v>1590.86</v>
          </cell>
          <cell r="H17">
            <v>318172.08</v>
          </cell>
          <cell r="I17">
            <v>328214.55</v>
          </cell>
          <cell r="J17">
            <v>1</v>
          </cell>
        </row>
        <row r="18">
          <cell r="A18" t="str">
            <v>36203ACD6</v>
          </cell>
          <cell r="B18" t="str">
            <v>36203ACD6</v>
          </cell>
          <cell r="C18">
            <v>7</v>
          </cell>
          <cell r="D18">
            <v>39522</v>
          </cell>
          <cell r="E18" t="str">
            <v>GNMA POOL# 343068</v>
          </cell>
          <cell r="F18">
            <v>107.12499800000001</v>
          </cell>
          <cell r="G18">
            <v>564.75</v>
          </cell>
          <cell r="H18">
            <v>96815.039999999994</v>
          </cell>
          <cell r="I18">
            <v>103713.11</v>
          </cell>
          <cell r="J18">
            <v>1</v>
          </cell>
        </row>
        <row r="19">
          <cell r="A19" t="str">
            <v>36203ACH7</v>
          </cell>
          <cell r="B19" t="str">
            <v>36203ACH7</v>
          </cell>
          <cell r="C19">
            <v>7.5</v>
          </cell>
          <cell r="D19">
            <v>39553</v>
          </cell>
          <cell r="E19" t="str">
            <v>GNMA POOL# 343072</v>
          </cell>
          <cell r="F19">
            <v>107.433001</v>
          </cell>
          <cell r="G19">
            <v>1298.32</v>
          </cell>
          <cell r="H19">
            <v>207730.5</v>
          </cell>
          <cell r="I19">
            <v>223171.11</v>
          </cell>
          <cell r="J19">
            <v>1</v>
          </cell>
        </row>
        <row r="20">
          <cell r="A20" t="str">
            <v>36203AEY8</v>
          </cell>
          <cell r="B20" t="str">
            <v>36203AEY8</v>
          </cell>
          <cell r="C20">
            <v>7</v>
          </cell>
          <cell r="D20">
            <v>39462</v>
          </cell>
          <cell r="E20" t="str">
            <v>GNMA POOL# 343151</v>
          </cell>
          <cell r="F20">
            <v>107.124999</v>
          </cell>
          <cell r="G20">
            <v>933.14</v>
          </cell>
          <cell r="H20">
            <v>159966.47</v>
          </cell>
          <cell r="I20">
            <v>171364.08</v>
          </cell>
          <cell r="J20">
            <v>1</v>
          </cell>
        </row>
        <row r="21">
          <cell r="A21" t="str">
            <v>36203AFW1</v>
          </cell>
          <cell r="B21" t="str">
            <v>36203AFW1</v>
          </cell>
          <cell r="C21">
            <v>7.5</v>
          </cell>
          <cell r="D21">
            <v>39522</v>
          </cell>
          <cell r="E21" t="str">
            <v>GNMA POOL# 343181</v>
          </cell>
          <cell r="F21">
            <v>107.433008</v>
          </cell>
          <cell r="G21">
            <v>284.3</v>
          </cell>
          <cell r="H21">
            <v>45488.18</v>
          </cell>
          <cell r="I21">
            <v>48869.32</v>
          </cell>
          <cell r="J21">
            <v>1</v>
          </cell>
        </row>
        <row r="22">
          <cell r="A22" t="str">
            <v>36203AGG5</v>
          </cell>
          <cell r="B22" t="str">
            <v>36203AGG5</v>
          </cell>
          <cell r="C22">
            <v>6.5</v>
          </cell>
          <cell r="D22">
            <v>39553</v>
          </cell>
          <cell r="E22" t="str">
            <v>GNMA POOL# 343199</v>
          </cell>
          <cell r="F22">
            <v>105.429</v>
          </cell>
          <cell r="G22">
            <v>707.6</v>
          </cell>
          <cell r="H22">
            <v>130633.08</v>
          </cell>
          <cell r="I22">
            <v>137725.15</v>
          </cell>
          <cell r="J22">
            <v>1</v>
          </cell>
        </row>
        <row r="23">
          <cell r="A23" t="str">
            <v>36203AGJ9</v>
          </cell>
          <cell r="B23" t="str">
            <v>36203AGJ9</v>
          </cell>
          <cell r="C23">
            <v>7.5</v>
          </cell>
          <cell r="D23">
            <v>39553</v>
          </cell>
          <cell r="E23" t="str">
            <v>GNMA POOL# 343201</v>
          </cell>
          <cell r="F23">
            <v>107.43300000000001</v>
          </cell>
          <cell r="G23">
            <v>827.67</v>
          </cell>
          <cell r="H23">
            <v>132426.75</v>
          </cell>
          <cell r="I23">
            <v>142270.03</v>
          </cell>
          <cell r="J23">
            <v>1</v>
          </cell>
        </row>
        <row r="24">
          <cell r="A24" t="str">
            <v>36203AR32</v>
          </cell>
          <cell r="B24" t="str">
            <v>36203AR32</v>
          </cell>
          <cell r="C24">
            <v>7</v>
          </cell>
          <cell r="D24">
            <v>39522</v>
          </cell>
          <cell r="E24" t="str">
            <v>GNMA POOL# 343506</v>
          </cell>
          <cell r="F24">
            <v>107.124999</v>
          </cell>
          <cell r="G24">
            <v>950.46</v>
          </cell>
          <cell r="H24">
            <v>162936.29999999999</v>
          </cell>
          <cell r="I24">
            <v>174545.51</v>
          </cell>
          <cell r="J24">
            <v>1</v>
          </cell>
        </row>
        <row r="25">
          <cell r="A25" t="str">
            <v>36203ASY3</v>
          </cell>
          <cell r="B25" t="str">
            <v>36203ASY3</v>
          </cell>
          <cell r="C25">
            <v>7</v>
          </cell>
          <cell r="D25">
            <v>39462</v>
          </cell>
          <cell r="E25" t="str">
            <v>GNMA POOL# 343535</v>
          </cell>
          <cell r="F25">
            <v>107.125</v>
          </cell>
          <cell r="G25">
            <v>2007.9</v>
          </cell>
          <cell r="H25">
            <v>344211.11</v>
          </cell>
          <cell r="I25">
            <v>368736.15</v>
          </cell>
          <cell r="J25">
            <v>1</v>
          </cell>
        </row>
        <row r="26">
          <cell r="A26" t="str">
            <v>36203ATJ5</v>
          </cell>
          <cell r="B26" t="str">
            <v>36203ATJ5</v>
          </cell>
          <cell r="C26">
            <v>7.5</v>
          </cell>
          <cell r="D26">
            <v>39553</v>
          </cell>
          <cell r="E26" t="str">
            <v>GNMA POOL# 343553</v>
          </cell>
          <cell r="F26">
            <v>107.432993</v>
          </cell>
          <cell r="G26">
            <v>116.79</v>
          </cell>
          <cell r="H26">
            <v>18687.09</v>
          </cell>
          <cell r="I26">
            <v>20076.099999999999</v>
          </cell>
          <cell r="J26">
            <v>1</v>
          </cell>
        </row>
        <row r="27">
          <cell r="A27" t="str">
            <v>36203AVH6</v>
          </cell>
          <cell r="B27" t="str">
            <v>36203AVH6</v>
          </cell>
          <cell r="C27">
            <v>7</v>
          </cell>
          <cell r="D27">
            <v>39614</v>
          </cell>
          <cell r="E27" t="str">
            <v>GNMA POOL# 343616</v>
          </cell>
          <cell r="F27">
            <v>107.13800000000001</v>
          </cell>
          <cell r="G27">
            <v>2675.65</v>
          </cell>
          <cell r="H27">
            <v>458683.1</v>
          </cell>
          <cell r="I27">
            <v>491423.9</v>
          </cell>
          <cell r="J27">
            <v>1</v>
          </cell>
        </row>
        <row r="28">
          <cell r="A28" t="str">
            <v>36203AVT0</v>
          </cell>
          <cell r="B28" t="str">
            <v>36203AVT0</v>
          </cell>
          <cell r="C28">
            <v>6.5</v>
          </cell>
          <cell r="D28">
            <v>39644</v>
          </cell>
          <cell r="E28" t="str">
            <v>GNMA POOL# 343626</v>
          </cell>
          <cell r="F28">
            <v>105.429001</v>
          </cell>
          <cell r="G28">
            <v>2478.6</v>
          </cell>
          <cell r="H28">
            <v>457586.8</v>
          </cell>
          <cell r="I28">
            <v>482429.19</v>
          </cell>
          <cell r="J28">
            <v>1</v>
          </cell>
        </row>
        <row r="29">
          <cell r="A29" t="str">
            <v>36203AYS9</v>
          </cell>
          <cell r="B29" t="str">
            <v>36203AYS9</v>
          </cell>
          <cell r="C29">
            <v>7.5</v>
          </cell>
          <cell r="D29">
            <v>39553</v>
          </cell>
          <cell r="E29" t="str">
            <v>GNMA POOL# 343721</v>
          </cell>
          <cell r="F29">
            <v>107.433013</v>
          </cell>
          <cell r="G29">
            <v>47.13</v>
          </cell>
          <cell r="H29">
            <v>7540.28</v>
          </cell>
          <cell r="I29">
            <v>8100.75</v>
          </cell>
          <cell r="J29">
            <v>1</v>
          </cell>
        </row>
        <row r="30">
          <cell r="A30" t="str">
            <v>36203AZG4</v>
          </cell>
          <cell r="B30" t="str">
            <v>36203AZG4</v>
          </cell>
          <cell r="C30">
            <v>7.5</v>
          </cell>
          <cell r="D30">
            <v>39522</v>
          </cell>
          <cell r="E30" t="str">
            <v>GNMA POOL# 343743</v>
          </cell>
          <cell r="F30">
            <v>107.433018</v>
          </cell>
          <cell r="G30">
            <v>105.08</v>
          </cell>
          <cell r="H30">
            <v>16813.09</v>
          </cell>
          <cell r="I30">
            <v>18062.810000000001</v>
          </cell>
          <cell r="J30">
            <v>1</v>
          </cell>
        </row>
        <row r="31">
          <cell r="A31" t="str">
            <v>36203BKA1</v>
          </cell>
          <cell r="B31" t="str">
            <v>36203BKA1</v>
          </cell>
          <cell r="C31">
            <v>7</v>
          </cell>
          <cell r="D31">
            <v>44910</v>
          </cell>
          <cell r="E31" t="str">
            <v>GNMA POOL# 344189</v>
          </cell>
          <cell r="F31">
            <v>104.95598200000001</v>
          </cell>
          <cell r="G31">
            <v>125.62</v>
          </cell>
          <cell r="H31">
            <v>21534.38</v>
          </cell>
          <cell r="I31">
            <v>22601.62</v>
          </cell>
          <cell r="J31">
            <v>1</v>
          </cell>
        </row>
        <row r="32">
          <cell r="A32" t="str">
            <v>36203C2F8</v>
          </cell>
          <cell r="B32" t="str">
            <v>36203C2F8</v>
          </cell>
          <cell r="C32">
            <v>6</v>
          </cell>
          <cell r="D32">
            <v>40648</v>
          </cell>
          <cell r="E32" t="str">
            <v>GNMA POOL# 345574</v>
          </cell>
          <cell r="F32">
            <v>104.062001</v>
          </cell>
          <cell r="G32">
            <v>743.77</v>
          </cell>
          <cell r="H32">
            <v>148754.26</v>
          </cell>
          <cell r="I32">
            <v>154796.66</v>
          </cell>
          <cell r="J32">
            <v>1</v>
          </cell>
        </row>
        <row r="33">
          <cell r="A33" t="str">
            <v>36203CEB4</v>
          </cell>
          <cell r="B33" t="str">
            <v>36203CEB4</v>
          </cell>
          <cell r="C33">
            <v>8</v>
          </cell>
          <cell r="D33">
            <v>39553</v>
          </cell>
          <cell r="E33" t="str">
            <v>GNMA POOL# 344930</v>
          </cell>
          <cell r="F33">
            <v>107.078999</v>
          </cell>
          <cell r="G33">
            <v>1323.55</v>
          </cell>
          <cell r="H33">
            <v>198532.72</v>
          </cell>
          <cell r="I33">
            <v>212586.85</v>
          </cell>
          <cell r="J33">
            <v>1</v>
          </cell>
        </row>
        <row r="34">
          <cell r="A34" t="str">
            <v>36203CQE5</v>
          </cell>
          <cell r="B34" t="str">
            <v>36203CQE5</v>
          </cell>
          <cell r="C34">
            <v>6.5</v>
          </cell>
          <cell r="D34">
            <v>39859</v>
          </cell>
          <cell r="E34" t="str">
            <v>GNMA POOL# 345253</v>
          </cell>
          <cell r="F34">
            <v>105.311998</v>
          </cell>
          <cell r="G34">
            <v>648.84</v>
          </cell>
          <cell r="H34">
            <v>119785.07</v>
          </cell>
          <cell r="I34">
            <v>126148.05</v>
          </cell>
          <cell r="J34">
            <v>1</v>
          </cell>
        </row>
        <row r="35">
          <cell r="A35" t="str">
            <v>36203CRK0</v>
          </cell>
          <cell r="B35" t="str">
            <v>36203CRK0</v>
          </cell>
          <cell r="C35">
            <v>7</v>
          </cell>
          <cell r="D35">
            <v>39583</v>
          </cell>
          <cell r="E35" t="str">
            <v>GNMA POOL# 345290</v>
          </cell>
          <cell r="F35">
            <v>107.137997</v>
          </cell>
          <cell r="G35">
            <v>861.45</v>
          </cell>
          <cell r="H35">
            <v>147677.01</v>
          </cell>
          <cell r="I35">
            <v>158218.19</v>
          </cell>
          <cell r="J35">
            <v>1</v>
          </cell>
        </row>
        <row r="36">
          <cell r="A36" t="str">
            <v>36203CRW4</v>
          </cell>
          <cell r="B36" t="str">
            <v>36203CRW4</v>
          </cell>
          <cell r="C36">
            <v>6.5</v>
          </cell>
          <cell r="D36">
            <v>39553</v>
          </cell>
          <cell r="E36" t="str">
            <v>GNMA POOL# 345301</v>
          </cell>
          <cell r="F36">
            <v>105.42900299999999</v>
          </cell>
          <cell r="G36">
            <v>639.73</v>
          </cell>
          <cell r="H36">
            <v>118103.09</v>
          </cell>
          <cell r="I36">
            <v>124514.91</v>
          </cell>
          <cell r="J36">
            <v>1</v>
          </cell>
        </row>
        <row r="37">
          <cell r="A37" t="str">
            <v>36203CSD5</v>
          </cell>
          <cell r="B37" t="str">
            <v>36203CSD5</v>
          </cell>
          <cell r="C37">
            <v>7</v>
          </cell>
          <cell r="D37">
            <v>39522</v>
          </cell>
          <cell r="E37" t="str">
            <v>GNMA POOL# 345316</v>
          </cell>
          <cell r="F37">
            <v>107.138002</v>
          </cell>
          <cell r="G37">
            <v>354.68</v>
          </cell>
          <cell r="H37">
            <v>60801.75</v>
          </cell>
          <cell r="I37">
            <v>65141.78</v>
          </cell>
          <cell r="J37">
            <v>1</v>
          </cell>
        </row>
        <row r="38">
          <cell r="A38" t="str">
            <v>36203CUB6</v>
          </cell>
          <cell r="B38" t="str">
            <v>36203CUB6</v>
          </cell>
          <cell r="C38">
            <v>6.5</v>
          </cell>
          <cell r="D38">
            <v>39736</v>
          </cell>
          <cell r="E38" t="str">
            <v>GNMA POOL# 345378</v>
          </cell>
          <cell r="F38">
            <v>105.428994</v>
          </cell>
          <cell r="G38">
            <v>304.58999999999997</v>
          </cell>
          <cell r="H38">
            <v>56232.15</v>
          </cell>
          <cell r="I38">
            <v>59284.99</v>
          </cell>
          <cell r="J38">
            <v>1</v>
          </cell>
        </row>
        <row r="39">
          <cell r="A39" t="str">
            <v>36203D2Q2</v>
          </cell>
          <cell r="B39" t="str">
            <v>36203D2Q2</v>
          </cell>
          <cell r="C39">
            <v>6.5</v>
          </cell>
          <cell r="D39">
            <v>39522</v>
          </cell>
          <cell r="E39" t="str">
            <v>GNMA POOL# 346483</v>
          </cell>
          <cell r="F39">
            <v>105.428988</v>
          </cell>
          <cell r="G39">
            <v>182.09</v>
          </cell>
          <cell r="H39">
            <v>33616.58</v>
          </cell>
          <cell r="I39">
            <v>35441.620000000003</v>
          </cell>
          <cell r="J39">
            <v>1</v>
          </cell>
        </row>
        <row r="40">
          <cell r="A40" t="str">
            <v>36203D6U9</v>
          </cell>
          <cell r="B40" t="str">
            <v>36203D6U9</v>
          </cell>
          <cell r="C40">
            <v>7</v>
          </cell>
          <cell r="D40">
            <v>39614</v>
          </cell>
          <cell r="E40" t="str">
            <v>GNMA POOL# 346583</v>
          </cell>
          <cell r="F40">
            <v>107.13800000000001</v>
          </cell>
          <cell r="G40">
            <v>2957.51</v>
          </cell>
          <cell r="H40">
            <v>507001.68</v>
          </cell>
          <cell r="I40">
            <v>543191.46</v>
          </cell>
          <cell r="J40">
            <v>1</v>
          </cell>
        </row>
        <row r="41">
          <cell r="A41" t="str">
            <v>36203DQB9</v>
          </cell>
          <cell r="B41" t="str">
            <v>36203DQB9</v>
          </cell>
          <cell r="C41">
            <v>7.5</v>
          </cell>
          <cell r="D41">
            <v>39553</v>
          </cell>
          <cell r="E41" t="str">
            <v>GNMA POOL# 346150</v>
          </cell>
          <cell r="F41">
            <v>107.43300499999999</v>
          </cell>
          <cell r="G41">
            <v>436.58</v>
          </cell>
          <cell r="H41">
            <v>69853.440000000002</v>
          </cell>
          <cell r="I41">
            <v>75045.649999999994</v>
          </cell>
          <cell r="J41">
            <v>1</v>
          </cell>
        </row>
        <row r="42">
          <cell r="A42" t="str">
            <v>36203DT59</v>
          </cell>
          <cell r="B42" t="str">
            <v>36203DT59</v>
          </cell>
          <cell r="C42">
            <v>7</v>
          </cell>
          <cell r="D42">
            <v>39493</v>
          </cell>
          <cell r="E42" t="str">
            <v>GNMA POOL# 346272</v>
          </cell>
          <cell r="F42">
            <v>107.13800000000001</v>
          </cell>
          <cell r="G42">
            <v>909.75</v>
          </cell>
          <cell r="H42">
            <v>155956.29</v>
          </cell>
          <cell r="I42">
            <v>167088.45000000001</v>
          </cell>
          <cell r="J42">
            <v>1</v>
          </cell>
        </row>
        <row r="43">
          <cell r="A43" t="str">
            <v>36203EA24</v>
          </cell>
          <cell r="B43" t="str">
            <v>36203EA24</v>
          </cell>
          <cell r="C43">
            <v>7</v>
          </cell>
          <cell r="D43">
            <v>39614</v>
          </cell>
          <cell r="E43" t="str">
            <v>GNMA POOL# 346625</v>
          </cell>
          <cell r="F43">
            <v>107.138001</v>
          </cell>
          <cell r="G43">
            <v>575.5</v>
          </cell>
          <cell r="H43">
            <v>98657.17</v>
          </cell>
          <cell r="I43">
            <v>105699.32</v>
          </cell>
          <cell r="J43">
            <v>1</v>
          </cell>
        </row>
        <row r="44">
          <cell r="A44" t="str">
            <v>36203EAR9</v>
          </cell>
          <cell r="B44" t="str">
            <v>36203EAR9</v>
          </cell>
          <cell r="C44">
            <v>7</v>
          </cell>
          <cell r="D44">
            <v>39614</v>
          </cell>
          <cell r="E44" t="str">
            <v>GNMA POOL# 346616</v>
          </cell>
          <cell r="F44">
            <v>107.13800000000001</v>
          </cell>
          <cell r="G44">
            <v>2233.4899999999998</v>
          </cell>
          <cell r="H44">
            <v>382884.26</v>
          </cell>
          <cell r="I44">
            <v>410214.54</v>
          </cell>
          <cell r="J44">
            <v>1</v>
          </cell>
        </row>
        <row r="45">
          <cell r="A45" t="str">
            <v>36203EBC1</v>
          </cell>
          <cell r="B45" t="str">
            <v>36203EBC1</v>
          </cell>
          <cell r="C45">
            <v>7</v>
          </cell>
          <cell r="D45">
            <v>45122</v>
          </cell>
          <cell r="E45" t="str">
            <v>GNMA POOL# 346635</v>
          </cell>
          <cell r="F45">
            <v>104.955</v>
          </cell>
          <cell r="G45">
            <v>8175.6</v>
          </cell>
          <cell r="H45">
            <v>1401530.85</v>
          </cell>
          <cell r="I45">
            <v>1470976.7</v>
          </cell>
          <cell r="J45">
            <v>1</v>
          </cell>
        </row>
        <row r="46">
          <cell r="A46" t="str">
            <v>36203EBZ0</v>
          </cell>
          <cell r="B46" t="str">
            <v>36203EBZ0</v>
          </cell>
          <cell r="C46">
            <v>7</v>
          </cell>
          <cell r="D46">
            <v>39644</v>
          </cell>
          <cell r="E46" t="str">
            <v>GNMA POOL# 346656</v>
          </cell>
          <cell r="F46">
            <v>107.138001</v>
          </cell>
          <cell r="G46">
            <v>1467.32</v>
          </cell>
          <cell r="H46">
            <v>251541.28</v>
          </cell>
          <cell r="I46">
            <v>269496.3</v>
          </cell>
          <cell r="J46">
            <v>1</v>
          </cell>
        </row>
        <row r="47">
          <cell r="A47" t="str">
            <v>36203EGX0</v>
          </cell>
          <cell r="B47" t="str">
            <v>36203EGX0</v>
          </cell>
          <cell r="C47">
            <v>6.5</v>
          </cell>
          <cell r="D47">
            <v>39736</v>
          </cell>
          <cell r="E47" t="str">
            <v>GNMA POOL# 346814</v>
          </cell>
          <cell r="F47">
            <v>105.428999</v>
          </cell>
          <cell r="G47">
            <v>1042.47</v>
          </cell>
          <cell r="H47">
            <v>192456.11</v>
          </cell>
          <cell r="I47">
            <v>202904.55</v>
          </cell>
          <cell r="J47">
            <v>1</v>
          </cell>
        </row>
        <row r="48">
          <cell r="A48" t="str">
            <v>36203EHC5</v>
          </cell>
          <cell r="B48" t="str">
            <v>36203EHC5</v>
          </cell>
          <cell r="C48">
            <v>6.5</v>
          </cell>
          <cell r="D48">
            <v>39736</v>
          </cell>
          <cell r="E48" t="str">
            <v>GNMA POOL# 346827</v>
          </cell>
          <cell r="F48">
            <v>105.429007</v>
          </cell>
          <cell r="G48">
            <v>150.01</v>
          </cell>
          <cell r="H48">
            <v>27693.46</v>
          </cell>
          <cell r="I48">
            <v>29196.94</v>
          </cell>
          <cell r="J48">
            <v>1</v>
          </cell>
        </row>
        <row r="49">
          <cell r="A49" t="str">
            <v>36203EYE2</v>
          </cell>
          <cell r="B49" t="str">
            <v>36203EYE2</v>
          </cell>
          <cell r="C49">
            <v>7.5</v>
          </cell>
          <cell r="D49">
            <v>39522</v>
          </cell>
          <cell r="E49" t="str">
            <v>GNMA POOL# 347309</v>
          </cell>
          <cell r="F49">
            <v>107.43302</v>
          </cell>
          <cell r="G49">
            <v>135.71</v>
          </cell>
          <cell r="H49">
            <v>21713.65</v>
          </cell>
          <cell r="I49">
            <v>23327.63</v>
          </cell>
          <cell r="J49">
            <v>1</v>
          </cell>
        </row>
        <row r="50">
          <cell r="A50" t="str">
            <v>36203EYQ5</v>
          </cell>
          <cell r="B50" t="str">
            <v>36203EYQ5</v>
          </cell>
          <cell r="C50">
            <v>7.5</v>
          </cell>
          <cell r="D50">
            <v>39522</v>
          </cell>
          <cell r="E50" t="str">
            <v>GNMA POOL# 347319</v>
          </cell>
          <cell r="F50">
            <v>107.433013</v>
          </cell>
          <cell r="G50">
            <v>202.04</v>
          </cell>
          <cell r="H50">
            <v>32326.73</v>
          </cell>
          <cell r="I50">
            <v>34729.58</v>
          </cell>
          <cell r="J50">
            <v>1</v>
          </cell>
        </row>
        <row r="51">
          <cell r="A51" t="str">
            <v>36203EYS1</v>
          </cell>
          <cell r="B51" t="str">
            <v>36203EYS1</v>
          </cell>
          <cell r="C51">
            <v>8</v>
          </cell>
          <cell r="D51">
            <v>39522</v>
          </cell>
          <cell r="E51" t="str">
            <v>GNMA POOL# 347321</v>
          </cell>
          <cell r="F51">
            <v>107.078986</v>
          </cell>
          <cell r="G51">
            <v>80.13</v>
          </cell>
          <cell r="H51">
            <v>12019.66</v>
          </cell>
          <cell r="I51">
            <v>12870.53</v>
          </cell>
          <cell r="J51">
            <v>1</v>
          </cell>
        </row>
        <row r="52">
          <cell r="A52" t="str">
            <v>36203FFN0</v>
          </cell>
          <cell r="B52" t="str">
            <v>36203FFN0</v>
          </cell>
          <cell r="C52">
            <v>6.5</v>
          </cell>
          <cell r="D52">
            <v>39675</v>
          </cell>
          <cell r="E52" t="str">
            <v>GNMA POOL# 347673</v>
          </cell>
          <cell r="F52">
            <v>105.429007</v>
          </cell>
          <cell r="G52">
            <v>124.22</v>
          </cell>
          <cell r="H52">
            <v>22932.37</v>
          </cell>
          <cell r="I52">
            <v>24177.37</v>
          </cell>
          <cell r="J52">
            <v>1</v>
          </cell>
        </row>
        <row r="53">
          <cell r="A53" t="str">
            <v>36203FHZ1</v>
          </cell>
          <cell r="B53" t="str">
            <v>36203FHZ1</v>
          </cell>
          <cell r="C53">
            <v>7.5</v>
          </cell>
          <cell r="D53">
            <v>39553</v>
          </cell>
          <cell r="E53" t="str">
            <v>GNMA POOL# 347748</v>
          </cell>
          <cell r="F53">
            <v>107.43299500000001</v>
          </cell>
          <cell r="G53">
            <v>627.32000000000005</v>
          </cell>
          <cell r="H53">
            <v>100371.11</v>
          </cell>
          <cell r="I53">
            <v>107831.69</v>
          </cell>
          <cell r="J53">
            <v>1</v>
          </cell>
        </row>
        <row r="54">
          <cell r="A54" t="str">
            <v>36203FJY2</v>
          </cell>
          <cell r="B54" t="str">
            <v>36203FJY2</v>
          </cell>
          <cell r="C54">
            <v>7</v>
          </cell>
          <cell r="D54">
            <v>39614</v>
          </cell>
          <cell r="E54" t="str">
            <v>GNMA POOL# 347779</v>
          </cell>
          <cell r="F54">
            <v>107.138002</v>
          </cell>
          <cell r="G54">
            <v>634.92999999999995</v>
          </cell>
          <cell r="H54">
            <v>108844.61</v>
          </cell>
          <cell r="I54">
            <v>116613.94</v>
          </cell>
          <cell r="J54">
            <v>1</v>
          </cell>
        </row>
        <row r="55">
          <cell r="A55" t="str">
            <v>36203FM85</v>
          </cell>
          <cell r="B55" t="str">
            <v>36203FM85</v>
          </cell>
          <cell r="C55">
            <v>7.5</v>
          </cell>
          <cell r="D55">
            <v>39493</v>
          </cell>
          <cell r="E55" t="str">
            <v>GNMA POOL# 347883</v>
          </cell>
          <cell r="F55">
            <v>107.43298799999999</v>
          </cell>
          <cell r="G55">
            <v>205.68</v>
          </cell>
          <cell r="H55">
            <v>32909.24</v>
          </cell>
          <cell r="I55">
            <v>35355.379999999997</v>
          </cell>
          <cell r="J55">
            <v>1</v>
          </cell>
        </row>
        <row r="56">
          <cell r="A56" t="str">
            <v>36203FMB8</v>
          </cell>
          <cell r="B56" t="str">
            <v>36203FMB8</v>
          </cell>
          <cell r="C56">
            <v>7.5</v>
          </cell>
          <cell r="D56">
            <v>39553</v>
          </cell>
          <cell r="E56" t="str">
            <v>GNMA POOL# 347854</v>
          </cell>
          <cell r="F56">
            <v>107.43280300000001</v>
          </cell>
          <cell r="G56">
            <v>14.25</v>
          </cell>
          <cell r="H56">
            <v>2279.4899999999998</v>
          </cell>
          <cell r="I56">
            <v>2448.92</v>
          </cell>
          <cell r="J56">
            <v>1</v>
          </cell>
        </row>
        <row r="57">
          <cell r="A57" t="str">
            <v>36203FSY2</v>
          </cell>
          <cell r="B57" t="str">
            <v>36203FSY2</v>
          </cell>
          <cell r="C57">
            <v>7.5</v>
          </cell>
          <cell r="D57">
            <v>39522</v>
          </cell>
          <cell r="E57" t="str">
            <v>GNMA POOL# 348035</v>
          </cell>
          <cell r="F57">
            <v>107.43300499999999</v>
          </cell>
          <cell r="G57">
            <v>325.38</v>
          </cell>
          <cell r="H57">
            <v>52061.31</v>
          </cell>
          <cell r="I57">
            <v>55931.03</v>
          </cell>
          <cell r="J57">
            <v>1</v>
          </cell>
        </row>
        <row r="58">
          <cell r="A58" t="str">
            <v>36203FVB8</v>
          </cell>
          <cell r="B58" t="str">
            <v>36203FVB8</v>
          </cell>
          <cell r="C58">
            <v>7</v>
          </cell>
          <cell r="D58">
            <v>39583</v>
          </cell>
          <cell r="E58" t="str">
            <v>GNMA POOL# 348110</v>
          </cell>
          <cell r="F58">
            <v>107.138003</v>
          </cell>
          <cell r="G58">
            <v>906.77</v>
          </cell>
          <cell r="H58">
            <v>155445.85999999999</v>
          </cell>
          <cell r="I58">
            <v>166541.59</v>
          </cell>
          <cell r="J58">
            <v>1</v>
          </cell>
        </row>
        <row r="59">
          <cell r="A59" t="str">
            <v>36203GCN1</v>
          </cell>
          <cell r="B59" t="str">
            <v>36203GCN1</v>
          </cell>
          <cell r="C59">
            <v>7</v>
          </cell>
          <cell r="D59">
            <v>39583</v>
          </cell>
          <cell r="E59" t="str">
            <v>GNMA POOL# 348477</v>
          </cell>
          <cell r="F59">
            <v>107.138002</v>
          </cell>
          <cell r="G59">
            <v>1390.06</v>
          </cell>
          <cell r="H59">
            <v>238296.39</v>
          </cell>
          <cell r="I59">
            <v>255305.99</v>
          </cell>
          <cell r="J59">
            <v>1</v>
          </cell>
        </row>
        <row r="60">
          <cell r="A60" t="str">
            <v>36203GDH3</v>
          </cell>
          <cell r="B60" t="str">
            <v>36203GDH3</v>
          </cell>
          <cell r="C60">
            <v>6.5</v>
          </cell>
          <cell r="D60">
            <v>39706</v>
          </cell>
          <cell r="E60" t="str">
            <v>GNMA POOL# 348504</v>
          </cell>
          <cell r="F60">
            <v>105.429006</v>
          </cell>
          <cell r="G60">
            <v>308.20999999999998</v>
          </cell>
          <cell r="H60">
            <v>56899.55</v>
          </cell>
          <cell r="I60">
            <v>59988.63</v>
          </cell>
          <cell r="J60">
            <v>1</v>
          </cell>
        </row>
        <row r="61">
          <cell r="A61" t="str">
            <v>36203GDY6</v>
          </cell>
          <cell r="B61" t="str">
            <v>36203GDY6</v>
          </cell>
          <cell r="C61">
            <v>6.5</v>
          </cell>
          <cell r="D61">
            <v>39644</v>
          </cell>
          <cell r="E61" t="str">
            <v>GNMA POOL# 348519</v>
          </cell>
          <cell r="F61">
            <v>105.429001</v>
          </cell>
          <cell r="G61">
            <v>3547.5</v>
          </cell>
          <cell r="H61">
            <v>654923.12</v>
          </cell>
          <cell r="I61">
            <v>690478.9</v>
          </cell>
          <cell r="J61">
            <v>1</v>
          </cell>
        </row>
        <row r="62">
          <cell r="A62" t="str">
            <v>36203GEN9</v>
          </cell>
          <cell r="B62" t="str">
            <v>36203GEN9</v>
          </cell>
          <cell r="C62">
            <v>7.5</v>
          </cell>
          <cell r="D62">
            <v>39522</v>
          </cell>
          <cell r="E62" t="str">
            <v>GNMA POOL# 348541</v>
          </cell>
          <cell r="F62">
            <v>107.432996</v>
          </cell>
          <cell r="G62">
            <v>596.64</v>
          </cell>
          <cell r="H62">
            <v>95462.99</v>
          </cell>
          <cell r="I62">
            <v>102558.75</v>
          </cell>
          <cell r="J62">
            <v>1</v>
          </cell>
        </row>
        <row r="63">
          <cell r="A63" t="str">
            <v>36203GFB4</v>
          </cell>
          <cell r="B63" t="str">
            <v>36203GFB4</v>
          </cell>
          <cell r="C63">
            <v>7</v>
          </cell>
          <cell r="D63">
            <v>39583</v>
          </cell>
          <cell r="E63" t="str">
            <v>GNMA POOL# 348562</v>
          </cell>
          <cell r="F63">
            <v>107.137998</v>
          </cell>
          <cell r="G63">
            <v>1136.75</v>
          </cell>
          <cell r="H63">
            <v>194872.14</v>
          </cell>
          <cell r="I63">
            <v>208782.11</v>
          </cell>
          <cell r="J63">
            <v>1</v>
          </cell>
        </row>
        <row r="64">
          <cell r="A64" t="str">
            <v>36203GFT5</v>
          </cell>
          <cell r="B64" t="str">
            <v>36203GFT5</v>
          </cell>
          <cell r="C64">
            <v>8</v>
          </cell>
          <cell r="D64">
            <v>39553</v>
          </cell>
          <cell r="E64" t="str">
            <v>GNMA POOL# 348578</v>
          </cell>
          <cell r="F64">
            <v>107.078999</v>
          </cell>
          <cell r="G64">
            <v>594.97</v>
          </cell>
          <cell r="H64">
            <v>89245.39</v>
          </cell>
          <cell r="I64">
            <v>95563.07</v>
          </cell>
          <cell r="J64">
            <v>1</v>
          </cell>
        </row>
        <row r="65">
          <cell r="A65" t="str">
            <v>36203GMW0</v>
          </cell>
          <cell r="B65" t="str">
            <v>36203GMW0</v>
          </cell>
          <cell r="C65">
            <v>7</v>
          </cell>
          <cell r="D65">
            <v>39583</v>
          </cell>
          <cell r="E65" t="str">
            <v>GNMA POOL# 348773</v>
          </cell>
          <cell r="F65">
            <v>107.137996</v>
          </cell>
          <cell r="G65">
            <v>445.33</v>
          </cell>
          <cell r="H65">
            <v>76343.14</v>
          </cell>
          <cell r="I65">
            <v>81792.509999999995</v>
          </cell>
          <cell r="J65">
            <v>1</v>
          </cell>
        </row>
        <row r="66">
          <cell r="A66" t="str">
            <v>36203GN33</v>
          </cell>
          <cell r="B66" t="str">
            <v>36203GN33</v>
          </cell>
          <cell r="C66">
            <v>7</v>
          </cell>
          <cell r="D66">
            <v>39614</v>
          </cell>
          <cell r="E66" t="str">
            <v>GNMA POOL# 348810</v>
          </cell>
          <cell r="F66">
            <v>107.137998</v>
          </cell>
          <cell r="G66">
            <v>1374.33</v>
          </cell>
          <cell r="H66">
            <v>235599.66</v>
          </cell>
          <cell r="I66">
            <v>252416.76</v>
          </cell>
          <cell r="J66">
            <v>1</v>
          </cell>
        </row>
        <row r="67">
          <cell r="A67" t="str">
            <v>36203GN58</v>
          </cell>
          <cell r="B67" t="str">
            <v>36203GN58</v>
          </cell>
          <cell r="C67">
            <v>6.5</v>
          </cell>
          <cell r="D67">
            <v>39614</v>
          </cell>
          <cell r="E67" t="str">
            <v>GNMA POOL# 348812</v>
          </cell>
          <cell r="F67">
            <v>105.429002</v>
          </cell>
          <cell r="G67">
            <v>895.85</v>
          </cell>
          <cell r="H67">
            <v>165388.42000000001</v>
          </cell>
          <cell r="I67">
            <v>174367.35999999999</v>
          </cell>
          <cell r="J67">
            <v>1</v>
          </cell>
        </row>
        <row r="68">
          <cell r="A68" t="str">
            <v>36203GUY7</v>
          </cell>
          <cell r="B68" t="str">
            <v>36203GUY7</v>
          </cell>
          <cell r="C68">
            <v>7.5</v>
          </cell>
          <cell r="D68">
            <v>39493</v>
          </cell>
          <cell r="E68" t="str">
            <v>GNMA POOL# 348999</v>
          </cell>
          <cell r="F68">
            <v>107.433004</v>
          </cell>
          <cell r="G68">
            <v>269.72000000000003</v>
          </cell>
          <cell r="H68">
            <v>43154.69</v>
          </cell>
          <cell r="I68">
            <v>46362.38</v>
          </cell>
          <cell r="J68">
            <v>1</v>
          </cell>
        </row>
        <row r="69">
          <cell r="A69" t="str">
            <v>36203HCP4</v>
          </cell>
          <cell r="B69" t="str">
            <v>36203HCP4</v>
          </cell>
          <cell r="C69">
            <v>6.5</v>
          </cell>
          <cell r="D69">
            <v>39583</v>
          </cell>
          <cell r="E69" t="str">
            <v>GNMA POOL# 349378</v>
          </cell>
          <cell r="F69">
            <v>105.429002</v>
          </cell>
          <cell r="G69">
            <v>300.88</v>
          </cell>
          <cell r="H69">
            <v>55546.3</v>
          </cell>
          <cell r="I69">
            <v>58561.91</v>
          </cell>
          <cell r="J69">
            <v>1</v>
          </cell>
        </row>
        <row r="70">
          <cell r="A70" t="str">
            <v>36203HF48</v>
          </cell>
          <cell r="B70" t="str">
            <v>36203HF48</v>
          </cell>
          <cell r="C70">
            <v>7.5</v>
          </cell>
          <cell r="D70">
            <v>39493</v>
          </cell>
          <cell r="E70" t="str">
            <v>GNMA POOL# 349487</v>
          </cell>
          <cell r="F70">
            <v>107.43299500000001</v>
          </cell>
          <cell r="G70">
            <v>370.13</v>
          </cell>
          <cell r="H70">
            <v>59220.54</v>
          </cell>
          <cell r="I70">
            <v>63622.400000000001</v>
          </cell>
          <cell r="J70">
            <v>1</v>
          </cell>
        </row>
        <row r="71">
          <cell r="A71" t="str">
            <v>36203HF55</v>
          </cell>
          <cell r="B71" t="str">
            <v>36203HF55</v>
          </cell>
          <cell r="C71">
            <v>7</v>
          </cell>
          <cell r="D71">
            <v>39493</v>
          </cell>
          <cell r="E71" t="str">
            <v>GNMA POOL# 349488</v>
          </cell>
          <cell r="F71">
            <v>107.12499800000001</v>
          </cell>
          <cell r="G71">
            <v>1031.5999999999999</v>
          </cell>
          <cell r="H71">
            <v>176845.66</v>
          </cell>
          <cell r="I71">
            <v>189445.91</v>
          </cell>
          <cell r="J71">
            <v>1</v>
          </cell>
        </row>
        <row r="72">
          <cell r="A72" t="str">
            <v>36203HJA0</v>
          </cell>
          <cell r="B72" t="str">
            <v>36203HJA0</v>
          </cell>
          <cell r="C72">
            <v>7</v>
          </cell>
          <cell r="D72">
            <v>39522</v>
          </cell>
          <cell r="E72" t="str">
            <v>GNMA POOL# 349557</v>
          </cell>
          <cell r="F72">
            <v>107.137998</v>
          </cell>
          <cell r="G72">
            <v>368.98</v>
          </cell>
          <cell r="H72">
            <v>63254.43</v>
          </cell>
          <cell r="I72">
            <v>67769.53</v>
          </cell>
          <cell r="J72">
            <v>1</v>
          </cell>
        </row>
        <row r="73">
          <cell r="A73" t="str">
            <v>36203HKL4</v>
          </cell>
          <cell r="B73" t="str">
            <v>36203HKL4</v>
          </cell>
          <cell r="C73">
            <v>7</v>
          </cell>
          <cell r="D73">
            <v>39583</v>
          </cell>
          <cell r="E73" t="str">
            <v>GNMA POOL# 349599</v>
          </cell>
          <cell r="F73">
            <v>107.137995</v>
          </cell>
          <cell r="G73">
            <v>620.5</v>
          </cell>
          <cell r="H73">
            <v>106371.04</v>
          </cell>
          <cell r="I73">
            <v>113963.8</v>
          </cell>
          <cell r="J73">
            <v>1</v>
          </cell>
        </row>
        <row r="74">
          <cell r="A74" t="str">
            <v>36203HP47</v>
          </cell>
          <cell r="B74" t="str">
            <v>36203HP47</v>
          </cell>
          <cell r="C74">
            <v>7</v>
          </cell>
          <cell r="D74">
            <v>39493</v>
          </cell>
          <cell r="E74" t="str">
            <v>GNMA POOL# 349743</v>
          </cell>
          <cell r="F74">
            <v>107.124948</v>
          </cell>
          <cell r="G74">
            <v>53.84</v>
          </cell>
          <cell r="H74">
            <v>9229.26</v>
          </cell>
          <cell r="I74">
            <v>9886.84</v>
          </cell>
          <cell r="J74">
            <v>1</v>
          </cell>
        </row>
        <row r="75">
          <cell r="A75" t="str">
            <v>36203HQU8</v>
          </cell>
          <cell r="B75" t="str">
            <v>36203HQU8</v>
          </cell>
          <cell r="C75">
            <v>7.5</v>
          </cell>
          <cell r="D75">
            <v>39553</v>
          </cell>
          <cell r="E75" t="str">
            <v>GNMA POOL# 349767</v>
          </cell>
          <cell r="F75">
            <v>107.43300000000001</v>
          </cell>
          <cell r="G75">
            <v>355.72</v>
          </cell>
          <cell r="H75">
            <v>56915.51</v>
          </cell>
          <cell r="I75">
            <v>61146.04</v>
          </cell>
          <cell r="J75">
            <v>1</v>
          </cell>
        </row>
        <row r="76">
          <cell r="A76" t="str">
            <v>36203J6F9</v>
          </cell>
          <cell r="B76" t="str">
            <v>36203J6F9</v>
          </cell>
          <cell r="C76">
            <v>7.5</v>
          </cell>
          <cell r="D76">
            <v>39522</v>
          </cell>
          <cell r="E76" t="str">
            <v>GNMA POOL# 351070</v>
          </cell>
          <cell r="F76">
            <v>107.409998</v>
          </cell>
          <cell r="G76">
            <v>1148.69</v>
          </cell>
          <cell r="H76">
            <v>183789.65</v>
          </cell>
          <cell r="I76">
            <v>197408.46</v>
          </cell>
          <cell r="J76">
            <v>1</v>
          </cell>
        </row>
        <row r="77">
          <cell r="A77" t="str">
            <v>36203JBM8</v>
          </cell>
          <cell r="B77" t="str">
            <v>36203JBM8</v>
          </cell>
          <cell r="C77">
            <v>6.5</v>
          </cell>
          <cell r="D77">
            <v>39553</v>
          </cell>
          <cell r="E77" t="str">
            <v>GNMA POOL# 350244</v>
          </cell>
          <cell r="F77">
            <v>105.429008</v>
          </cell>
          <cell r="G77">
            <v>113.6</v>
          </cell>
          <cell r="H77">
            <v>20972.71</v>
          </cell>
          <cell r="I77">
            <v>22111.32</v>
          </cell>
          <cell r="J77">
            <v>1</v>
          </cell>
        </row>
        <row r="78">
          <cell r="A78" t="str">
            <v>36203JEK9</v>
          </cell>
          <cell r="B78" t="str">
            <v>36203JEK9</v>
          </cell>
          <cell r="C78">
            <v>6.5</v>
          </cell>
          <cell r="D78">
            <v>39553</v>
          </cell>
          <cell r="E78" t="str">
            <v>GNMA POOL# 350338</v>
          </cell>
          <cell r="F78">
            <v>105.428999</v>
          </cell>
          <cell r="G78">
            <v>1688.73</v>
          </cell>
          <cell r="H78">
            <v>311765.40000000002</v>
          </cell>
          <cell r="I78">
            <v>328691.14</v>
          </cell>
          <cell r="J78">
            <v>1</v>
          </cell>
        </row>
        <row r="79">
          <cell r="A79" t="str">
            <v>36203JFJ1</v>
          </cell>
          <cell r="B79" t="str">
            <v>36203JFJ1</v>
          </cell>
          <cell r="C79">
            <v>6.5</v>
          </cell>
          <cell r="D79">
            <v>39553</v>
          </cell>
          <cell r="E79" t="str">
            <v>GNMA POOL# 350369</v>
          </cell>
          <cell r="F79">
            <v>105.42899199999999</v>
          </cell>
          <cell r="G79">
            <v>287.42</v>
          </cell>
          <cell r="H79">
            <v>53061.599999999999</v>
          </cell>
          <cell r="I79">
            <v>55942.31</v>
          </cell>
          <cell r="J79">
            <v>1</v>
          </cell>
        </row>
        <row r="80">
          <cell r="A80" t="str">
            <v>36203JS57</v>
          </cell>
          <cell r="B80" t="str">
            <v>36203JS57</v>
          </cell>
          <cell r="C80">
            <v>7</v>
          </cell>
          <cell r="D80">
            <v>45122</v>
          </cell>
          <cell r="E80" t="str">
            <v>GNMA POOL# 350740</v>
          </cell>
          <cell r="F80">
            <v>104.954999</v>
          </cell>
          <cell r="G80">
            <v>2089.0700000000002</v>
          </cell>
          <cell r="H80">
            <v>358126.2</v>
          </cell>
          <cell r="I80">
            <v>375871.35</v>
          </cell>
          <cell r="J80">
            <v>1</v>
          </cell>
        </row>
        <row r="81">
          <cell r="A81" t="str">
            <v>36203JSQ1</v>
          </cell>
          <cell r="B81" t="str">
            <v>36203JSQ1</v>
          </cell>
          <cell r="C81">
            <v>6</v>
          </cell>
          <cell r="D81">
            <v>39644</v>
          </cell>
          <cell r="E81" t="str">
            <v>GNMA POOL# 350727</v>
          </cell>
          <cell r="F81">
            <v>104.672022</v>
          </cell>
          <cell r="G81">
            <v>50.42</v>
          </cell>
          <cell r="H81">
            <v>10084.07</v>
          </cell>
          <cell r="I81">
            <v>10555.2</v>
          </cell>
          <cell r="J81">
            <v>1</v>
          </cell>
        </row>
        <row r="82">
          <cell r="A82" t="str">
            <v>36203JXG7</v>
          </cell>
          <cell r="B82" t="str">
            <v>36203JXG7</v>
          </cell>
          <cell r="C82">
            <v>6.5</v>
          </cell>
          <cell r="D82">
            <v>39675</v>
          </cell>
          <cell r="E82" t="str">
            <v>GNMA POOL# 350879</v>
          </cell>
          <cell r="F82">
            <v>105.429002</v>
          </cell>
          <cell r="G82">
            <v>824.03</v>
          </cell>
          <cell r="H82">
            <v>152129.06</v>
          </cell>
          <cell r="I82">
            <v>160388.15</v>
          </cell>
          <cell r="J82">
            <v>1</v>
          </cell>
        </row>
        <row r="83">
          <cell r="A83" t="str">
            <v>36203JYJ0</v>
          </cell>
          <cell r="B83" t="str">
            <v>36203JYJ0</v>
          </cell>
          <cell r="C83">
            <v>6.5</v>
          </cell>
          <cell r="D83">
            <v>39675</v>
          </cell>
          <cell r="E83" t="str">
            <v>GNMA POOL# 350913</v>
          </cell>
          <cell r="F83">
            <v>105.42899800000001</v>
          </cell>
          <cell r="G83">
            <v>651.44000000000005</v>
          </cell>
          <cell r="H83">
            <v>120266.2</v>
          </cell>
          <cell r="I83">
            <v>126795.45</v>
          </cell>
          <cell r="J83">
            <v>1</v>
          </cell>
        </row>
        <row r="84">
          <cell r="A84" t="str">
            <v>36203K6K5</v>
          </cell>
          <cell r="B84" t="str">
            <v>36203K6K5</v>
          </cell>
          <cell r="C84">
            <v>7</v>
          </cell>
          <cell r="D84">
            <v>39614</v>
          </cell>
          <cell r="E84" t="str">
            <v>GNMA POOL# 351974</v>
          </cell>
          <cell r="F84">
            <v>107.138006</v>
          </cell>
          <cell r="G84">
            <v>487.67</v>
          </cell>
          <cell r="H84">
            <v>83599.820000000007</v>
          </cell>
          <cell r="I84">
            <v>89567.18</v>
          </cell>
          <cell r="J84">
            <v>1</v>
          </cell>
        </row>
        <row r="85">
          <cell r="A85" t="str">
            <v>36203KK52</v>
          </cell>
          <cell r="B85" t="str">
            <v>36203KK52</v>
          </cell>
          <cell r="C85">
            <v>7</v>
          </cell>
          <cell r="D85">
            <v>45306</v>
          </cell>
          <cell r="E85" t="str">
            <v>GNMA POOL# 351416</v>
          </cell>
          <cell r="F85">
            <v>104.95499599999999</v>
          </cell>
          <cell r="G85">
            <v>606.30999999999995</v>
          </cell>
          <cell r="H85">
            <v>103938.94</v>
          </cell>
          <cell r="I85">
            <v>109089.11</v>
          </cell>
          <cell r="J85">
            <v>1</v>
          </cell>
        </row>
        <row r="86">
          <cell r="A86" t="str">
            <v>36203KK60</v>
          </cell>
          <cell r="B86" t="str">
            <v>36203KK60</v>
          </cell>
          <cell r="C86">
            <v>7</v>
          </cell>
          <cell r="D86">
            <v>45306</v>
          </cell>
          <cell r="E86" t="str">
            <v>GNMA POOL# 351417</v>
          </cell>
          <cell r="F86">
            <v>104.954999</v>
          </cell>
          <cell r="G86">
            <v>3732.53</v>
          </cell>
          <cell r="H86">
            <v>639862.85</v>
          </cell>
          <cell r="I86">
            <v>671568.05</v>
          </cell>
          <cell r="J86">
            <v>1</v>
          </cell>
        </row>
        <row r="87">
          <cell r="A87" t="str">
            <v>36203KK78</v>
          </cell>
          <cell r="B87" t="str">
            <v>36203KK78</v>
          </cell>
          <cell r="C87">
            <v>6.5</v>
          </cell>
          <cell r="D87">
            <v>39828</v>
          </cell>
          <cell r="E87" t="str">
            <v>GNMA POOL# 351418</v>
          </cell>
          <cell r="F87">
            <v>105.429017</v>
          </cell>
          <cell r="G87">
            <v>74.150000000000006</v>
          </cell>
          <cell r="H87">
            <v>13688.85</v>
          </cell>
          <cell r="I87">
            <v>14432.02</v>
          </cell>
          <cell r="J87">
            <v>1</v>
          </cell>
        </row>
        <row r="88">
          <cell r="A88" t="str">
            <v>36203KMQ4</v>
          </cell>
          <cell r="B88" t="str">
            <v>36203KMQ4</v>
          </cell>
          <cell r="C88">
            <v>7</v>
          </cell>
          <cell r="D88">
            <v>39828</v>
          </cell>
          <cell r="E88" t="str">
            <v>GNMA POOL# 351467</v>
          </cell>
          <cell r="F88">
            <v>107.13800500000001</v>
          </cell>
          <cell r="G88">
            <v>520.94000000000005</v>
          </cell>
          <cell r="H88">
            <v>89304.639999999999</v>
          </cell>
          <cell r="I88">
            <v>95679.21</v>
          </cell>
          <cell r="J88">
            <v>1</v>
          </cell>
        </row>
        <row r="89">
          <cell r="A89" t="str">
            <v>36203KSC9</v>
          </cell>
          <cell r="B89" t="str">
            <v>36203KSC9</v>
          </cell>
          <cell r="C89">
            <v>6.5</v>
          </cell>
          <cell r="D89">
            <v>39553</v>
          </cell>
          <cell r="E89" t="str">
            <v>GNMA POOL# 351615</v>
          </cell>
          <cell r="F89">
            <v>105.42899800000001</v>
          </cell>
          <cell r="G89">
            <v>1021.02</v>
          </cell>
          <cell r="H89">
            <v>188495.74</v>
          </cell>
          <cell r="I89">
            <v>198729.17</v>
          </cell>
          <cell r="J89">
            <v>1</v>
          </cell>
        </row>
        <row r="90">
          <cell r="A90" t="str">
            <v>36203KUE2</v>
          </cell>
          <cell r="B90" t="str">
            <v>36203KUE2</v>
          </cell>
          <cell r="C90">
            <v>6.5</v>
          </cell>
          <cell r="D90">
            <v>39675</v>
          </cell>
          <cell r="E90" t="str">
            <v>GNMA POOL# 351681</v>
          </cell>
          <cell r="F90">
            <v>105.429023</v>
          </cell>
          <cell r="G90">
            <v>27.37</v>
          </cell>
          <cell r="H90">
            <v>5052.29</v>
          </cell>
          <cell r="I90">
            <v>5326.58</v>
          </cell>
          <cell r="J90">
            <v>1</v>
          </cell>
        </row>
        <row r="91">
          <cell r="A91" t="str">
            <v>36203LC34</v>
          </cell>
          <cell r="B91" t="str">
            <v>36203LC34</v>
          </cell>
          <cell r="C91">
            <v>6.5</v>
          </cell>
          <cell r="D91">
            <v>39706</v>
          </cell>
          <cell r="E91" t="str">
            <v>GNMA POOL# 352090</v>
          </cell>
          <cell r="F91">
            <v>105.428989</v>
          </cell>
          <cell r="G91">
            <v>219.72</v>
          </cell>
          <cell r="H91">
            <v>40564.089999999997</v>
          </cell>
          <cell r="I91">
            <v>42766.31</v>
          </cell>
          <cell r="J91">
            <v>1</v>
          </cell>
        </row>
        <row r="92">
          <cell r="A92" t="str">
            <v>36203LDZ2</v>
          </cell>
          <cell r="B92" t="str">
            <v>36203LDZ2</v>
          </cell>
          <cell r="C92">
            <v>6.5</v>
          </cell>
          <cell r="D92">
            <v>39675</v>
          </cell>
          <cell r="E92" t="str">
            <v>GNMA POOL# 352120</v>
          </cell>
          <cell r="F92">
            <v>105.429005</v>
          </cell>
          <cell r="G92">
            <v>157.59</v>
          </cell>
          <cell r="H92">
            <v>29094.28</v>
          </cell>
          <cell r="I92">
            <v>30673.81</v>
          </cell>
          <cell r="J92">
            <v>1</v>
          </cell>
        </row>
        <row r="93">
          <cell r="A93" t="str">
            <v>36203LF23</v>
          </cell>
          <cell r="B93" t="str">
            <v>36203LF23</v>
          </cell>
          <cell r="C93">
            <v>8</v>
          </cell>
          <cell r="D93">
            <v>39553</v>
          </cell>
          <cell r="E93" t="str">
            <v>GNMA POOL# 352185</v>
          </cell>
          <cell r="F93">
            <v>107.07899399999999</v>
          </cell>
          <cell r="G93">
            <v>581.45000000000005</v>
          </cell>
          <cell r="H93">
            <v>87218.18</v>
          </cell>
          <cell r="I93">
            <v>93392.35</v>
          </cell>
          <cell r="J93">
            <v>1</v>
          </cell>
        </row>
        <row r="94">
          <cell r="A94" t="str">
            <v>36203LFM9</v>
          </cell>
          <cell r="B94" t="str">
            <v>36203LFM9</v>
          </cell>
          <cell r="C94">
            <v>7</v>
          </cell>
          <cell r="D94">
            <v>39614</v>
          </cell>
          <cell r="E94" t="str">
            <v>GNMA POOL# 352172</v>
          </cell>
          <cell r="F94">
            <v>107.13799899999999</v>
          </cell>
          <cell r="G94">
            <v>1674.85</v>
          </cell>
          <cell r="H94">
            <v>287116.3</v>
          </cell>
          <cell r="I94">
            <v>307610.65999999997</v>
          </cell>
          <cell r="J94">
            <v>1</v>
          </cell>
        </row>
        <row r="95">
          <cell r="A95" t="str">
            <v>36203LFN7</v>
          </cell>
          <cell r="B95" t="str">
            <v>36203LFN7</v>
          </cell>
          <cell r="C95">
            <v>7</v>
          </cell>
          <cell r="D95">
            <v>39614</v>
          </cell>
          <cell r="E95" t="str">
            <v>GNMA POOL# 352173</v>
          </cell>
          <cell r="F95">
            <v>107.13800000000001</v>
          </cell>
          <cell r="G95">
            <v>5401.44</v>
          </cell>
          <cell r="H95">
            <v>925961.76</v>
          </cell>
          <cell r="I95">
            <v>992056.91</v>
          </cell>
          <cell r="J95">
            <v>1</v>
          </cell>
        </row>
        <row r="96">
          <cell r="A96" t="str">
            <v>36203LFY3</v>
          </cell>
          <cell r="B96" t="str">
            <v>36203LFY3</v>
          </cell>
          <cell r="C96">
            <v>7.5</v>
          </cell>
          <cell r="D96">
            <v>39553</v>
          </cell>
          <cell r="E96" t="str">
            <v>GNMA POOL# 352183</v>
          </cell>
          <cell r="F96">
            <v>107.432996</v>
          </cell>
          <cell r="G96">
            <v>310.76</v>
          </cell>
          <cell r="H96">
            <v>49721</v>
          </cell>
          <cell r="I96">
            <v>53416.76</v>
          </cell>
          <cell r="J96">
            <v>1</v>
          </cell>
        </row>
        <row r="97">
          <cell r="A97" t="str">
            <v>36203LFZ0</v>
          </cell>
          <cell r="B97" t="str">
            <v>36203LFZ0</v>
          </cell>
          <cell r="C97">
            <v>7.5</v>
          </cell>
          <cell r="D97">
            <v>39553</v>
          </cell>
          <cell r="E97" t="str">
            <v>GNMA POOL# 352184</v>
          </cell>
          <cell r="F97">
            <v>107.43300000000001</v>
          </cell>
          <cell r="G97">
            <v>3823.3</v>
          </cell>
          <cell r="H97">
            <v>611727.68999999994</v>
          </cell>
          <cell r="I97">
            <v>657197.41</v>
          </cell>
          <cell r="J97">
            <v>1</v>
          </cell>
        </row>
        <row r="98">
          <cell r="A98" t="str">
            <v>36203LG89</v>
          </cell>
          <cell r="B98" t="str">
            <v>36203LG89</v>
          </cell>
          <cell r="C98">
            <v>6.5</v>
          </cell>
          <cell r="D98">
            <v>39553</v>
          </cell>
          <cell r="E98" t="str">
            <v>GNMA POOL# 352223</v>
          </cell>
          <cell r="F98">
            <v>105.429002</v>
          </cell>
          <cell r="G98">
            <v>458.4</v>
          </cell>
          <cell r="H98">
            <v>84628.26</v>
          </cell>
          <cell r="I98">
            <v>89222.73</v>
          </cell>
          <cell r="J98">
            <v>1</v>
          </cell>
        </row>
        <row r="99">
          <cell r="A99" t="str">
            <v>36203LGH9</v>
          </cell>
          <cell r="B99" t="str">
            <v>36203LGH9</v>
          </cell>
          <cell r="C99">
            <v>7</v>
          </cell>
          <cell r="D99">
            <v>39583</v>
          </cell>
          <cell r="E99" t="str">
            <v>GNMA POOL# 352200</v>
          </cell>
          <cell r="F99">
            <v>107.13800000000001</v>
          </cell>
          <cell r="G99">
            <v>3446.74</v>
          </cell>
          <cell r="H99">
            <v>590870.26</v>
          </cell>
          <cell r="I99">
            <v>633046.57999999996</v>
          </cell>
          <cell r="J99">
            <v>1</v>
          </cell>
        </row>
        <row r="100">
          <cell r="A100" t="str">
            <v>36203LQG0</v>
          </cell>
          <cell r="B100" t="str">
            <v>36203LQG0</v>
          </cell>
          <cell r="C100">
            <v>7.5</v>
          </cell>
          <cell r="D100">
            <v>39553</v>
          </cell>
          <cell r="E100" t="str">
            <v>GNMA POOL# 352455</v>
          </cell>
          <cell r="F100">
            <v>107.43307299999999</v>
          </cell>
          <cell r="G100">
            <v>41.52</v>
          </cell>
          <cell r="H100">
            <v>6643.82</v>
          </cell>
          <cell r="I100">
            <v>7137.66</v>
          </cell>
          <cell r="J100">
            <v>1</v>
          </cell>
        </row>
        <row r="101">
          <cell r="A101" t="str">
            <v>36203LRC8</v>
          </cell>
          <cell r="B101" t="str">
            <v>36203LRC8</v>
          </cell>
          <cell r="C101">
            <v>7</v>
          </cell>
          <cell r="D101">
            <v>45122</v>
          </cell>
          <cell r="E101" t="str">
            <v>GNMA POOL# 352483</v>
          </cell>
          <cell r="F101">
            <v>104.955</v>
          </cell>
          <cell r="G101">
            <v>2027.33</v>
          </cell>
          <cell r="H101">
            <v>347541.48</v>
          </cell>
          <cell r="I101">
            <v>364762.16</v>
          </cell>
          <cell r="J101">
            <v>1</v>
          </cell>
        </row>
        <row r="102">
          <cell r="A102" t="str">
            <v>36203LRR5</v>
          </cell>
          <cell r="B102" t="str">
            <v>36203LRR5</v>
          </cell>
          <cell r="C102">
            <v>6.5</v>
          </cell>
          <cell r="D102">
            <v>39675</v>
          </cell>
          <cell r="E102" t="str">
            <v>GNMA POOL# 352496</v>
          </cell>
          <cell r="F102">
            <v>105.429001</v>
          </cell>
          <cell r="G102">
            <v>200.03</v>
          </cell>
          <cell r="H102">
            <v>36927.79</v>
          </cell>
          <cell r="I102">
            <v>38932.6</v>
          </cell>
          <cell r="J102">
            <v>1</v>
          </cell>
        </row>
        <row r="103">
          <cell r="A103" t="str">
            <v>36203LTD4</v>
          </cell>
          <cell r="B103" t="str">
            <v>36203LTD4</v>
          </cell>
          <cell r="C103">
            <v>7.5</v>
          </cell>
          <cell r="D103">
            <v>39493</v>
          </cell>
          <cell r="E103" t="str">
            <v>GNMA POOL# 352548</v>
          </cell>
          <cell r="F103">
            <v>107.410016</v>
          </cell>
          <cell r="G103">
            <v>137.71</v>
          </cell>
          <cell r="H103">
            <v>22034.23</v>
          </cell>
          <cell r="I103">
            <v>23666.97</v>
          </cell>
          <cell r="J103">
            <v>1</v>
          </cell>
        </row>
        <row r="104">
          <cell r="A104" t="str">
            <v>36203LW99</v>
          </cell>
          <cell r="B104" t="str">
            <v>36203LW99</v>
          </cell>
          <cell r="C104">
            <v>7</v>
          </cell>
          <cell r="D104">
            <v>39583</v>
          </cell>
          <cell r="E104" t="str">
            <v>GNMA POOL# 352672</v>
          </cell>
          <cell r="F104">
            <v>107.138001</v>
          </cell>
          <cell r="G104">
            <v>2118.64</v>
          </cell>
          <cell r="H104">
            <v>363195.23</v>
          </cell>
          <cell r="I104">
            <v>389120.11</v>
          </cell>
          <cell r="J104">
            <v>1</v>
          </cell>
        </row>
        <row r="105">
          <cell r="A105" t="str">
            <v>36203MG53</v>
          </cell>
          <cell r="B105" t="str">
            <v>36203MG53</v>
          </cell>
          <cell r="C105">
            <v>7</v>
          </cell>
          <cell r="D105">
            <v>39614</v>
          </cell>
          <cell r="E105" t="str">
            <v>GNMA POOL# 353120</v>
          </cell>
          <cell r="F105">
            <v>107.138002</v>
          </cell>
          <cell r="G105">
            <v>114.83</v>
          </cell>
          <cell r="H105">
            <v>19685.48</v>
          </cell>
          <cell r="I105">
            <v>21090.63</v>
          </cell>
          <cell r="J105">
            <v>1</v>
          </cell>
        </row>
        <row r="106">
          <cell r="A106" t="str">
            <v>36203MG61</v>
          </cell>
          <cell r="B106" t="str">
            <v>36203MG61</v>
          </cell>
          <cell r="C106">
            <v>7</v>
          </cell>
          <cell r="D106">
            <v>39583</v>
          </cell>
          <cell r="E106" t="str">
            <v>GNMA POOL# 353121</v>
          </cell>
          <cell r="F106">
            <v>107.13800000000001</v>
          </cell>
          <cell r="G106">
            <v>5353.65</v>
          </cell>
          <cell r="H106">
            <v>917768.45</v>
          </cell>
          <cell r="I106">
            <v>983278.76</v>
          </cell>
          <cell r="J106">
            <v>1</v>
          </cell>
        </row>
        <row r="107">
          <cell r="A107" t="str">
            <v>36203MH60</v>
          </cell>
          <cell r="B107" t="str">
            <v>36203MH60</v>
          </cell>
          <cell r="C107">
            <v>6.5</v>
          </cell>
          <cell r="D107">
            <v>39736</v>
          </cell>
          <cell r="E107" t="str">
            <v>GNMA POOL# 353153</v>
          </cell>
          <cell r="F107">
            <v>105.42899300000001</v>
          </cell>
          <cell r="G107">
            <v>410.33</v>
          </cell>
          <cell r="H107">
            <v>75752.899999999994</v>
          </cell>
          <cell r="I107">
            <v>79865.52</v>
          </cell>
          <cell r="J107">
            <v>1</v>
          </cell>
        </row>
        <row r="108">
          <cell r="A108" t="str">
            <v>36203MHD5</v>
          </cell>
          <cell r="B108" t="str">
            <v>36203MHD5</v>
          </cell>
          <cell r="C108">
            <v>7</v>
          </cell>
          <cell r="D108">
            <v>39614</v>
          </cell>
          <cell r="E108" t="str">
            <v>GNMA POOL# 353128</v>
          </cell>
          <cell r="F108">
            <v>107.13800000000001</v>
          </cell>
          <cell r="G108">
            <v>4211.63</v>
          </cell>
          <cell r="H108">
            <v>721993.93</v>
          </cell>
          <cell r="I108">
            <v>773529.86</v>
          </cell>
          <cell r="J108">
            <v>1</v>
          </cell>
        </row>
        <row r="109">
          <cell r="A109" t="str">
            <v>36203MKD1</v>
          </cell>
          <cell r="B109" t="str">
            <v>36203MKD1</v>
          </cell>
          <cell r="C109">
            <v>7.5</v>
          </cell>
          <cell r="D109">
            <v>39493</v>
          </cell>
          <cell r="E109" t="str">
            <v>GNMA POOL# 353192</v>
          </cell>
          <cell r="F109">
            <v>107.43300600000001</v>
          </cell>
          <cell r="G109">
            <v>162.85</v>
          </cell>
          <cell r="H109">
            <v>26056.62</v>
          </cell>
          <cell r="I109">
            <v>27993.41</v>
          </cell>
          <cell r="J109">
            <v>1</v>
          </cell>
        </row>
        <row r="110">
          <cell r="A110" t="str">
            <v>36203ML99</v>
          </cell>
          <cell r="B110" t="str">
            <v>36203ML99</v>
          </cell>
          <cell r="C110">
            <v>7.5</v>
          </cell>
          <cell r="D110">
            <v>39553</v>
          </cell>
          <cell r="E110" t="str">
            <v>GNMA POOL# 353252</v>
          </cell>
          <cell r="F110">
            <v>107.432993</v>
          </cell>
          <cell r="G110">
            <v>322.72000000000003</v>
          </cell>
          <cell r="H110">
            <v>51634.92</v>
          </cell>
          <cell r="I110">
            <v>55472.94</v>
          </cell>
          <cell r="J110">
            <v>1</v>
          </cell>
        </row>
        <row r="111">
          <cell r="A111" t="str">
            <v>36203MLP3</v>
          </cell>
          <cell r="B111" t="str">
            <v>36203MLP3</v>
          </cell>
          <cell r="C111">
            <v>7.5</v>
          </cell>
          <cell r="D111">
            <v>39553</v>
          </cell>
          <cell r="E111" t="str">
            <v>GNMA POOL# 353234</v>
          </cell>
          <cell r="F111">
            <v>107.43294899999999</v>
          </cell>
          <cell r="G111">
            <v>61.74</v>
          </cell>
          <cell r="H111">
            <v>9879.1200000000008</v>
          </cell>
          <cell r="I111">
            <v>10613.43</v>
          </cell>
          <cell r="J111">
            <v>1</v>
          </cell>
        </row>
        <row r="112">
          <cell r="A112" t="str">
            <v>36203MPN4</v>
          </cell>
          <cell r="B112" t="str">
            <v>36203MPN4</v>
          </cell>
          <cell r="C112">
            <v>7</v>
          </cell>
          <cell r="D112">
            <v>45458</v>
          </cell>
          <cell r="E112" t="str">
            <v>GNMA POOL# 353329</v>
          </cell>
          <cell r="F112">
            <v>104.95600399999999</v>
          </cell>
          <cell r="G112">
            <v>166.56</v>
          </cell>
          <cell r="H112">
            <v>28553.65</v>
          </cell>
          <cell r="I112">
            <v>29968.77</v>
          </cell>
          <cell r="J112">
            <v>1</v>
          </cell>
        </row>
        <row r="113">
          <cell r="A113" t="str">
            <v>36203MZ86</v>
          </cell>
          <cell r="B113" t="str">
            <v>36203MZ86</v>
          </cell>
          <cell r="C113">
            <v>7.5</v>
          </cell>
          <cell r="D113">
            <v>39522</v>
          </cell>
          <cell r="E113" t="str">
            <v>GNMA POOL# 353667</v>
          </cell>
          <cell r="F113">
            <v>107.410003</v>
          </cell>
          <cell r="G113">
            <v>1015.76</v>
          </cell>
          <cell r="H113">
            <v>162522.21</v>
          </cell>
          <cell r="I113">
            <v>174565.11</v>
          </cell>
          <cell r="J113">
            <v>1</v>
          </cell>
        </row>
        <row r="114">
          <cell r="A114" t="str">
            <v>36203MZV5</v>
          </cell>
          <cell r="B114" t="str">
            <v>36203MZV5</v>
          </cell>
          <cell r="C114">
            <v>6.5</v>
          </cell>
          <cell r="D114">
            <v>39859</v>
          </cell>
          <cell r="E114" t="str">
            <v>GNMA POOL# 353656</v>
          </cell>
          <cell r="F114">
            <v>105.311995</v>
          </cell>
          <cell r="G114">
            <v>266.86</v>
          </cell>
          <cell r="H114">
            <v>49267.37</v>
          </cell>
          <cell r="I114">
            <v>51884.45</v>
          </cell>
          <cell r="J114">
            <v>1</v>
          </cell>
        </row>
        <row r="115">
          <cell r="A115" t="str">
            <v>36203MZZ6</v>
          </cell>
          <cell r="B115" t="str">
            <v>36203MZZ6</v>
          </cell>
          <cell r="C115">
            <v>7</v>
          </cell>
          <cell r="D115">
            <v>39522</v>
          </cell>
          <cell r="E115" t="str">
            <v>GNMA POOL# 353660</v>
          </cell>
          <cell r="F115">
            <v>107.138004</v>
          </cell>
          <cell r="G115">
            <v>315.36</v>
          </cell>
          <cell r="H115">
            <v>54062.03</v>
          </cell>
          <cell r="I115">
            <v>57920.98</v>
          </cell>
          <cell r="J115">
            <v>1</v>
          </cell>
        </row>
        <row r="116">
          <cell r="A116" t="str">
            <v>36203N2A5</v>
          </cell>
          <cell r="B116" t="str">
            <v>36203N2A5</v>
          </cell>
          <cell r="C116">
            <v>6.5</v>
          </cell>
          <cell r="D116">
            <v>39553</v>
          </cell>
          <cell r="E116" t="str">
            <v>GNMA POOL# 354569</v>
          </cell>
          <cell r="F116">
            <v>105.429006</v>
          </cell>
          <cell r="G116">
            <v>449.73</v>
          </cell>
          <cell r="H116">
            <v>83027.17</v>
          </cell>
          <cell r="I116">
            <v>87534.720000000001</v>
          </cell>
          <cell r="J116">
            <v>1</v>
          </cell>
        </row>
        <row r="117">
          <cell r="A117" t="str">
            <v>36203N3A4</v>
          </cell>
          <cell r="B117" t="str">
            <v>36203N3A4</v>
          </cell>
          <cell r="C117">
            <v>8</v>
          </cell>
          <cell r="D117">
            <v>39583</v>
          </cell>
          <cell r="E117" t="str">
            <v>GNMA POOL# 354593</v>
          </cell>
          <cell r="F117">
            <v>107.07900100000001</v>
          </cell>
          <cell r="G117">
            <v>413.33</v>
          </cell>
          <cell r="H117">
            <v>61999.57</v>
          </cell>
          <cell r="I117">
            <v>66388.52</v>
          </cell>
          <cell r="J117">
            <v>1</v>
          </cell>
        </row>
        <row r="118">
          <cell r="A118" t="str">
            <v>36203NKK3</v>
          </cell>
          <cell r="B118" t="str">
            <v>36203NKK3</v>
          </cell>
          <cell r="C118">
            <v>7</v>
          </cell>
          <cell r="D118">
            <v>39553</v>
          </cell>
          <cell r="E118" t="str">
            <v>GNMA POOL# 354098</v>
          </cell>
          <cell r="F118">
            <v>107.138002</v>
          </cell>
          <cell r="G118">
            <v>903.32</v>
          </cell>
          <cell r="H118">
            <v>154854.67000000001</v>
          </cell>
          <cell r="I118">
            <v>165908.20000000001</v>
          </cell>
          <cell r="J118">
            <v>1</v>
          </cell>
        </row>
        <row r="119">
          <cell r="A119" t="str">
            <v>36203NR42</v>
          </cell>
          <cell r="B119" t="str">
            <v>36203NR42</v>
          </cell>
          <cell r="C119">
            <v>7</v>
          </cell>
          <cell r="D119">
            <v>39614</v>
          </cell>
          <cell r="E119" t="str">
            <v>GNMA POOL# 354307</v>
          </cell>
          <cell r="F119">
            <v>107.137998</v>
          </cell>
          <cell r="G119">
            <v>861.08</v>
          </cell>
          <cell r="H119">
            <v>147613.94</v>
          </cell>
          <cell r="I119">
            <v>158150.62</v>
          </cell>
          <cell r="J119">
            <v>1</v>
          </cell>
        </row>
        <row r="120">
          <cell r="A120" t="str">
            <v>36203P6E8</v>
          </cell>
          <cell r="B120" t="str">
            <v>36203P6E8</v>
          </cell>
          <cell r="C120">
            <v>7</v>
          </cell>
          <cell r="D120">
            <v>39614</v>
          </cell>
          <cell r="E120" t="str">
            <v>GNMA POOL# 355569</v>
          </cell>
          <cell r="F120">
            <v>107.138003</v>
          </cell>
          <cell r="G120">
            <v>775.81</v>
          </cell>
          <cell r="H120">
            <v>132995.6</v>
          </cell>
          <cell r="I120">
            <v>142488.82999999999</v>
          </cell>
          <cell r="J120">
            <v>1</v>
          </cell>
        </row>
        <row r="121">
          <cell r="A121" t="str">
            <v>36203PED1</v>
          </cell>
          <cell r="B121" t="str">
            <v>36203PED1</v>
          </cell>
          <cell r="C121">
            <v>7</v>
          </cell>
          <cell r="D121">
            <v>45458</v>
          </cell>
          <cell r="E121" t="str">
            <v>GNMA POOL# 354832</v>
          </cell>
          <cell r="F121">
            <v>104.956001</v>
          </cell>
          <cell r="G121">
            <v>264.98</v>
          </cell>
          <cell r="H121">
            <v>45424.73</v>
          </cell>
          <cell r="I121">
            <v>47675.98</v>
          </cell>
          <cell r="J121">
            <v>1</v>
          </cell>
        </row>
        <row r="122">
          <cell r="A122" t="str">
            <v>36203PFW8</v>
          </cell>
          <cell r="B122" t="str">
            <v>36203PFW8</v>
          </cell>
          <cell r="C122">
            <v>7</v>
          </cell>
          <cell r="D122">
            <v>39614</v>
          </cell>
          <cell r="E122" t="str">
            <v>GNMA POOL# 354881</v>
          </cell>
          <cell r="F122">
            <v>107.13800000000001</v>
          </cell>
          <cell r="G122">
            <v>879.98</v>
          </cell>
          <cell r="H122">
            <v>150853.31</v>
          </cell>
          <cell r="I122">
            <v>161621.22</v>
          </cell>
          <cell r="J122">
            <v>1</v>
          </cell>
        </row>
        <row r="123">
          <cell r="A123" t="str">
            <v>36203PU84</v>
          </cell>
          <cell r="B123" t="str">
            <v>36203PU84</v>
          </cell>
          <cell r="C123">
            <v>7</v>
          </cell>
          <cell r="D123">
            <v>39614</v>
          </cell>
          <cell r="E123" t="str">
            <v>GNMA POOL# 355307</v>
          </cell>
          <cell r="F123">
            <v>107.138003</v>
          </cell>
          <cell r="G123">
            <v>534.37</v>
          </cell>
          <cell r="H123">
            <v>91606.02</v>
          </cell>
          <cell r="I123">
            <v>98144.86</v>
          </cell>
          <cell r="J123">
            <v>1</v>
          </cell>
        </row>
        <row r="124">
          <cell r="A124" t="str">
            <v>36203PWW9</v>
          </cell>
          <cell r="B124" t="str">
            <v>36203PWW9</v>
          </cell>
          <cell r="C124">
            <v>7</v>
          </cell>
          <cell r="D124">
            <v>39614</v>
          </cell>
          <cell r="E124" t="str">
            <v>GNMA POOL# 355361</v>
          </cell>
          <cell r="F124">
            <v>107.13799899999999</v>
          </cell>
          <cell r="G124">
            <v>971.26</v>
          </cell>
          <cell r="H124">
            <v>166501.28</v>
          </cell>
          <cell r="I124">
            <v>178386.14</v>
          </cell>
          <cell r="J124">
            <v>1</v>
          </cell>
        </row>
        <row r="125">
          <cell r="A125" t="str">
            <v>36203PX73</v>
          </cell>
          <cell r="B125" t="str">
            <v>36203PX73</v>
          </cell>
          <cell r="C125">
            <v>7</v>
          </cell>
          <cell r="D125">
            <v>39614</v>
          </cell>
          <cell r="E125" t="str">
            <v>GNMA POOL# 355402</v>
          </cell>
          <cell r="F125">
            <v>107.138002</v>
          </cell>
          <cell r="G125">
            <v>580.86</v>
          </cell>
          <cell r="H125">
            <v>99576.33</v>
          </cell>
          <cell r="I125">
            <v>106684.09</v>
          </cell>
          <cell r="J125">
            <v>1</v>
          </cell>
        </row>
        <row r="126">
          <cell r="A126" t="str">
            <v>36203PX81</v>
          </cell>
          <cell r="B126" t="str">
            <v>36203PX81</v>
          </cell>
          <cell r="C126">
            <v>7</v>
          </cell>
          <cell r="D126">
            <v>39614</v>
          </cell>
          <cell r="E126" t="str">
            <v>GNMA POOL# 355403</v>
          </cell>
          <cell r="F126">
            <v>107.13799899999999</v>
          </cell>
          <cell r="G126">
            <v>1220.8599999999999</v>
          </cell>
          <cell r="H126">
            <v>209290.16</v>
          </cell>
          <cell r="I126">
            <v>224229.29</v>
          </cell>
          <cell r="J126">
            <v>1</v>
          </cell>
        </row>
        <row r="127">
          <cell r="A127" t="str">
            <v>36203Q2P5</v>
          </cell>
          <cell r="B127" t="str">
            <v>36203Q2P5</v>
          </cell>
          <cell r="C127">
            <v>7</v>
          </cell>
          <cell r="D127">
            <v>39614</v>
          </cell>
          <cell r="E127" t="str">
            <v>GNMA POOL# 356382</v>
          </cell>
          <cell r="F127">
            <v>107.138001</v>
          </cell>
          <cell r="G127">
            <v>729.37</v>
          </cell>
          <cell r="H127">
            <v>125035.42</v>
          </cell>
          <cell r="I127">
            <v>133960.45000000001</v>
          </cell>
          <cell r="J127">
            <v>1</v>
          </cell>
        </row>
        <row r="128">
          <cell r="A128" t="str">
            <v>36203Q3V1</v>
          </cell>
          <cell r="B128" t="str">
            <v>36203Q3V1</v>
          </cell>
          <cell r="C128">
            <v>8</v>
          </cell>
          <cell r="D128">
            <v>39553</v>
          </cell>
          <cell r="E128" t="str">
            <v>GNMA POOL# 356412</v>
          </cell>
          <cell r="F128">
            <v>107.07900100000001</v>
          </cell>
          <cell r="G128">
            <v>302.63</v>
          </cell>
          <cell r="H128">
            <v>45394.68</v>
          </cell>
          <cell r="I128">
            <v>48608.17</v>
          </cell>
          <cell r="J128">
            <v>1</v>
          </cell>
        </row>
        <row r="129">
          <cell r="A129" t="str">
            <v>36203QCS8</v>
          </cell>
          <cell r="B129" t="str">
            <v>36203QCS8</v>
          </cell>
          <cell r="C129">
            <v>7</v>
          </cell>
          <cell r="D129">
            <v>39583</v>
          </cell>
          <cell r="E129" t="str">
            <v>GNMA POOL# 355681</v>
          </cell>
          <cell r="F129">
            <v>107.138002</v>
          </cell>
          <cell r="G129">
            <v>1183.58</v>
          </cell>
          <cell r="H129">
            <v>202899.64</v>
          </cell>
          <cell r="I129">
            <v>217382.62</v>
          </cell>
          <cell r="J129">
            <v>1</v>
          </cell>
        </row>
        <row r="130">
          <cell r="A130" t="str">
            <v>36203QDH1</v>
          </cell>
          <cell r="B130" t="str">
            <v>36203QDH1</v>
          </cell>
          <cell r="C130">
            <v>7</v>
          </cell>
          <cell r="D130">
            <v>39614</v>
          </cell>
          <cell r="E130" t="str">
            <v>GNMA POOL# 355704</v>
          </cell>
          <cell r="F130">
            <v>107.13800500000001</v>
          </cell>
          <cell r="G130">
            <v>442.52</v>
          </cell>
          <cell r="H130">
            <v>75861.25</v>
          </cell>
          <cell r="I130">
            <v>81276.23</v>
          </cell>
          <cell r="J130">
            <v>1</v>
          </cell>
        </row>
        <row r="131">
          <cell r="A131" t="str">
            <v>36203QJU6</v>
          </cell>
          <cell r="B131" t="str">
            <v>36203QJU6</v>
          </cell>
          <cell r="C131">
            <v>6.5</v>
          </cell>
          <cell r="D131">
            <v>39918</v>
          </cell>
          <cell r="E131" t="str">
            <v>GNMA POOL# 355875</v>
          </cell>
          <cell r="F131">
            <v>105.31199599999999</v>
          </cell>
          <cell r="G131">
            <v>448.29</v>
          </cell>
          <cell r="H131">
            <v>82760.61</v>
          </cell>
          <cell r="I131">
            <v>87156.85</v>
          </cell>
          <cell r="J131">
            <v>1</v>
          </cell>
        </row>
        <row r="132">
          <cell r="A132" t="str">
            <v>36203QT50</v>
          </cell>
          <cell r="B132" t="str">
            <v>36203QT50</v>
          </cell>
          <cell r="C132">
            <v>6.5</v>
          </cell>
          <cell r="D132">
            <v>45275</v>
          </cell>
          <cell r="E132" t="str">
            <v>GNMA POOL# 356172</v>
          </cell>
          <cell r="F132">
            <v>103.732946</v>
          </cell>
          <cell r="G132">
            <v>34.96</v>
          </cell>
          <cell r="H132">
            <v>6454.42</v>
          </cell>
          <cell r="I132">
            <v>6695.36</v>
          </cell>
          <cell r="J132">
            <v>1</v>
          </cell>
        </row>
        <row r="133">
          <cell r="A133" t="str">
            <v>36203RCL1</v>
          </cell>
          <cell r="B133" t="str">
            <v>36203RCL1</v>
          </cell>
          <cell r="C133">
            <v>7</v>
          </cell>
          <cell r="D133">
            <v>39583</v>
          </cell>
          <cell r="E133" t="str">
            <v>GNMA POOL# 356575</v>
          </cell>
          <cell r="F133">
            <v>107.13800000000001</v>
          </cell>
          <cell r="G133">
            <v>2420.13</v>
          </cell>
          <cell r="H133">
            <v>414878.95</v>
          </cell>
          <cell r="I133">
            <v>444493.01</v>
          </cell>
          <cell r="J133">
            <v>1</v>
          </cell>
        </row>
        <row r="134">
          <cell r="A134" t="str">
            <v>36203RGG8</v>
          </cell>
          <cell r="B134" t="str">
            <v>36203RGG8</v>
          </cell>
          <cell r="C134">
            <v>7</v>
          </cell>
          <cell r="D134">
            <v>39614</v>
          </cell>
          <cell r="E134" t="str">
            <v>GNMA POOL# 356699</v>
          </cell>
          <cell r="F134">
            <v>107.13799899999999</v>
          </cell>
          <cell r="G134">
            <v>1564.46</v>
          </cell>
          <cell r="H134">
            <v>268192.93</v>
          </cell>
          <cell r="I134">
            <v>287336.53999999998</v>
          </cell>
          <cell r="J134">
            <v>1</v>
          </cell>
        </row>
        <row r="135">
          <cell r="A135" t="str">
            <v>36203RH69</v>
          </cell>
          <cell r="B135" t="str">
            <v>36203RH69</v>
          </cell>
          <cell r="C135">
            <v>6.5</v>
          </cell>
          <cell r="D135">
            <v>39553</v>
          </cell>
          <cell r="E135" t="str">
            <v>GNMA POOL# 356753</v>
          </cell>
          <cell r="F135">
            <v>105.428991</v>
          </cell>
          <cell r="G135">
            <v>91.93</v>
          </cell>
          <cell r="H135">
            <v>16972.400000000001</v>
          </cell>
          <cell r="I135">
            <v>17893.830000000002</v>
          </cell>
          <cell r="J135">
            <v>1</v>
          </cell>
        </row>
        <row r="136">
          <cell r="A136" t="str">
            <v>36203RPP8</v>
          </cell>
          <cell r="B136" t="str">
            <v>36203RPP8</v>
          </cell>
          <cell r="C136">
            <v>7</v>
          </cell>
          <cell r="D136">
            <v>39614</v>
          </cell>
          <cell r="E136" t="str">
            <v>GNMA POOL# 356930</v>
          </cell>
          <cell r="F136">
            <v>107.138002</v>
          </cell>
          <cell r="G136">
            <v>1076.6199999999999</v>
          </cell>
          <cell r="H136">
            <v>184563.69</v>
          </cell>
          <cell r="I136">
            <v>197737.85</v>
          </cell>
          <cell r="J136">
            <v>1</v>
          </cell>
        </row>
        <row r="137">
          <cell r="A137" t="str">
            <v>36203RQ44</v>
          </cell>
          <cell r="B137" t="str">
            <v>36203RQ44</v>
          </cell>
          <cell r="C137">
            <v>7</v>
          </cell>
          <cell r="D137">
            <v>39614</v>
          </cell>
          <cell r="E137" t="str">
            <v>GNMA POOL# 356975</v>
          </cell>
          <cell r="F137">
            <v>107.13800000000001</v>
          </cell>
          <cell r="G137">
            <v>998.47</v>
          </cell>
          <cell r="H137">
            <v>171165.73</v>
          </cell>
          <cell r="I137">
            <v>183383.54</v>
          </cell>
          <cell r="J137">
            <v>1</v>
          </cell>
        </row>
        <row r="138">
          <cell r="A138" t="str">
            <v>36203RQB8</v>
          </cell>
          <cell r="B138" t="str">
            <v>36203RQB8</v>
          </cell>
          <cell r="C138">
            <v>7</v>
          </cell>
          <cell r="D138">
            <v>39614</v>
          </cell>
          <cell r="E138" t="str">
            <v>GNMA POOL# 356950</v>
          </cell>
          <cell r="F138">
            <v>107.13799899999999</v>
          </cell>
          <cell r="G138">
            <v>1914.27</v>
          </cell>
          <cell r="H138">
            <v>328161.31</v>
          </cell>
          <cell r="I138">
            <v>351585.46</v>
          </cell>
          <cell r="J138">
            <v>1</v>
          </cell>
        </row>
        <row r="139">
          <cell r="A139" t="str">
            <v>36203RTJ8</v>
          </cell>
          <cell r="B139" t="str">
            <v>36203RTJ8</v>
          </cell>
          <cell r="C139">
            <v>7</v>
          </cell>
          <cell r="D139">
            <v>39614</v>
          </cell>
          <cell r="E139" t="str">
            <v>GNMA POOL# 357053</v>
          </cell>
          <cell r="F139">
            <v>107.138002</v>
          </cell>
          <cell r="G139">
            <v>746.07</v>
          </cell>
          <cell r="H139">
            <v>127897.55</v>
          </cell>
          <cell r="I139">
            <v>137026.88</v>
          </cell>
          <cell r="J139">
            <v>1</v>
          </cell>
        </row>
        <row r="140">
          <cell r="A140" t="str">
            <v>36203S3Z8</v>
          </cell>
          <cell r="B140" t="str">
            <v>36203S3Z8</v>
          </cell>
          <cell r="C140">
            <v>6.5</v>
          </cell>
          <cell r="D140">
            <v>39614</v>
          </cell>
          <cell r="E140" t="str">
            <v>GNMA POOL# 358216</v>
          </cell>
          <cell r="F140">
            <v>105.42900400000001</v>
          </cell>
          <cell r="G140">
            <v>357.66</v>
          </cell>
          <cell r="H140">
            <v>66028.69</v>
          </cell>
          <cell r="I140">
            <v>69613.39</v>
          </cell>
          <cell r="J140">
            <v>1</v>
          </cell>
        </row>
        <row r="141">
          <cell r="A141" t="str">
            <v>36203S4F1</v>
          </cell>
          <cell r="B141" t="str">
            <v>36203S4F1</v>
          </cell>
          <cell r="C141">
            <v>6.5</v>
          </cell>
          <cell r="D141">
            <v>39644</v>
          </cell>
          <cell r="E141" t="str">
            <v>GNMA POOL# 358222</v>
          </cell>
          <cell r="F141">
            <v>105.42900400000001</v>
          </cell>
          <cell r="G141">
            <v>487.95</v>
          </cell>
          <cell r="H141">
            <v>90082.27</v>
          </cell>
          <cell r="I141">
            <v>94972.84</v>
          </cell>
          <cell r="J141">
            <v>1</v>
          </cell>
        </row>
        <row r="142">
          <cell r="A142" t="str">
            <v>36203SFS1</v>
          </cell>
          <cell r="B142" t="str">
            <v>36203SFS1</v>
          </cell>
          <cell r="C142">
            <v>7</v>
          </cell>
          <cell r="D142">
            <v>39614</v>
          </cell>
          <cell r="E142" t="str">
            <v>GNMA POOL# 357577</v>
          </cell>
          <cell r="F142">
            <v>107.137998</v>
          </cell>
          <cell r="G142">
            <v>1008.15</v>
          </cell>
          <cell r="H142">
            <v>172825.9</v>
          </cell>
          <cell r="I142">
            <v>185162.21</v>
          </cell>
          <cell r="J142">
            <v>1</v>
          </cell>
        </row>
        <row r="143">
          <cell r="A143" t="str">
            <v>36203SKH9</v>
          </cell>
          <cell r="B143" t="str">
            <v>36203SKH9</v>
          </cell>
          <cell r="C143">
            <v>6.5</v>
          </cell>
          <cell r="D143">
            <v>39706</v>
          </cell>
          <cell r="E143" t="str">
            <v>GNMA POOL# 357696</v>
          </cell>
          <cell r="F143">
            <v>105.429</v>
          </cell>
          <cell r="G143">
            <v>323.70999999999998</v>
          </cell>
          <cell r="H143">
            <v>59762.2</v>
          </cell>
          <cell r="I143">
            <v>63006.69</v>
          </cell>
          <cell r="J143">
            <v>1</v>
          </cell>
        </row>
        <row r="144">
          <cell r="A144" t="str">
            <v>36203SMK0</v>
          </cell>
          <cell r="B144" t="str">
            <v>36203SMK0</v>
          </cell>
          <cell r="C144">
            <v>7</v>
          </cell>
          <cell r="D144">
            <v>39553</v>
          </cell>
          <cell r="E144" t="str">
            <v>GNMA POOL# 357762</v>
          </cell>
          <cell r="F144">
            <v>107.13799899999999</v>
          </cell>
          <cell r="G144">
            <v>1173.53</v>
          </cell>
          <cell r="H144">
            <v>201176.56</v>
          </cell>
          <cell r="I144">
            <v>215536.54</v>
          </cell>
          <cell r="J144">
            <v>1</v>
          </cell>
        </row>
        <row r="145">
          <cell r="A145" t="str">
            <v>36203ST72</v>
          </cell>
          <cell r="B145" t="str">
            <v>36203ST72</v>
          </cell>
          <cell r="C145">
            <v>7</v>
          </cell>
          <cell r="D145">
            <v>45245</v>
          </cell>
          <cell r="E145" t="str">
            <v>GNMA POOL# 357974</v>
          </cell>
          <cell r="F145">
            <v>104.954999</v>
          </cell>
          <cell r="G145">
            <v>2188.14</v>
          </cell>
          <cell r="H145">
            <v>375109.46</v>
          </cell>
          <cell r="I145">
            <v>393696.13</v>
          </cell>
          <cell r="J145">
            <v>1</v>
          </cell>
        </row>
        <row r="146">
          <cell r="A146" t="str">
            <v>36203SXU6</v>
          </cell>
          <cell r="B146" t="str">
            <v>36203SXU6</v>
          </cell>
          <cell r="C146">
            <v>7</v>
          </cell>
          <cell r="D146">
            <v>39583</v>
          </cell>
          <cell r="E146" t="str">
            <v>GNMA POOL# 358091</v>
          </cell>
          <cell r="F146">
            <v>107.13800000000001</v>
          </cell>
          <cell r="G146">
            <v>833.61</v>
          </cell>
          <cell r="H146">
            <v>142903.89000000001</v>
          </cell>
          <cell r="I146">
            <v>153104.37</v>
          </cell>
          <cell r="J146">
            <v>1</v>
          </cell>
        </row>
        <row r="147">
          <cell r="A147" t="str">
            <v>36203T2T1</v>
          </cell>
          <cell r="B147" t="str">
            <v>36203T2T1</v>
          </cell>
          <cell r="C147">
            <v>7</v>
          </cell>
          <cell r="D147">
            <v>39614</v>
          </cell>
          <cell r="E147" t="str">
            <v>GNMA POOL# 359086</v>
          </cell>
          <cell r="F147">
            <v>107.13800000000001</v>
          </cell>
          <cell r="G147">
            <v>3960.49</v>
          </cell>
          <cell r="H147">
            <v>678940.44</v>
          </cell>
          <cell r="I147">
            <v>727403.21</v>
          </cell>
          <cell r="J147">
            <v>1</v>
          </cell>
        </row>
        <row r="148">
          <cell r="A148" t="str">
            <v>36203TAS4</v>
          </cell>
          <cell r="B148" t="str">
            <v>36203TAS4</v>
          </cell>
          <cell r="C148">
            <v>7</v>
          </cell>
          <cell r="D148">
            <v>45306</v>
          </cell>
          <cell r="E148" t="str">
            <v>GNMA POOL# 358317</v>
          </cell>
          <cell r="F148">
            <v>104.95599900000001</v>
          </cell>
          <cell r="G148">
            <v>1706.8</v>
          </cell>
          <cell r="H148">
            <v>292594.49</v>
          </cell>
          <cell r="I148">
            <v>307095.46999999997</v>
          </cell>
          <cell r="J148">
            <v>1</v>
          </cell>
        </row>
        <row r="149">
          <cell r="A149" t="str">
            <v>36203UTD4</v>
          </cell>
          <cell r="B149" t="str">
            <v>36203UTD4</v>
          </cell>
          <cell r="C149">
            <v>7</v>
          </cell>
          <cell r="D149">
            <v>39583</v>
          </cell>
          <cell r="E149" t="str">
            <v>GNMA POOL# 359748</v>
          </cell>
          <cell r="F149">
            <v>107.137997</v>
          </cell>
          <cell r="G149">
            <v>536.89</v>
          </cell>
          <cell r="H149">
            <v>92038.85</v>
          </cell>
          <cell r="I149">
            <v>98608.58</v>
          </cell>
          <cell r="J149">
            <v>1</v>
          </cell>
        </row>
        <row r="150">
          <cell r="A150" t="str">
            <v>36203UUX8</v>
          </cell>
          <cell r="B150" t="str">
            <v>36203UUX8</v>
          </cell>
          <cell r="C150">
            <v>6.5</v>
          </cell>
          <cell r="D150">
            <v>39644</v>
          </cell>
          <cell r="E150" t="str">
            <v>GNMA POOL# 359798</v>
          </cell>
          <cell r="F150">
            <v>105.429005</v>
          </cell>
          <cell r="G150">
            <v>460.49</v>
          </cell>
          <cell r="H150">
            <v>85012.81</v>
          </cell>
          <cell r="I150">
            <v>89628.160000000003</v>
          </cell>
          <cell r="J150">
            <v>1</v>
          </cell>
        </row>
        <row r="151">
          <cell r="A151" t="str">
            <v>36203UWC2</v>
          </cell>
          <cell r="B151" t="str">
            <v>36203UWC2</v>
          </cell>
          <cell r="C151">
            <v>6.5</v>
          </cell>
          <cell r="D151">
            <v>39706</v>
          </cell>
          <cell r="E151" t="str">
            <v>GNMA POOL# 359843</v>
          </cell>
          <cell r="F151">
            <v>105.429002</v>
          </cell>
          <cell r="G151">
            <v>295.54000000000002</v>
          </cell>
          <cell r="H151">
            <v>54561.04</v>
          </cell>
          <cell r="I151">
            <v>57523.16</v>
          </cell>
          <cell r="J151">
            <v>1</v>
          </cell>
        </row>
        <row r="152">
          <cell r="A152" t="str">
            <v>36203UWD0</v>
          </cell>
          <cell r="B152" t="str">
            <v>36203UWD0</v>
          </cell>
          <cell r="C152">
            <v>6.5</v>
          </cell>
          <cell r="D152">
            <v>39706</v>
          </cell>
          <cell r="E152" t="str">
            <v>GNMA POOL# 359844</v>
          </cell>
          <cell r="F152">
            <v>105.42900299999999</v>
          </cell>
          <cell r="G152">
            <v>448.19</v>
          </cell>
          <cell r="H152">
            <v>82742.45</v>
          </cell>
          <cell r="I152">
            <v>87234.54</v>
          </cell>
          <cell r="J152">
            <v>1</v>
          </cell>
        </row>
        <row r="153">
          <cell r="A153" t="str">
            <v>36203UWL2</v>
          </cell>
          <cell r="B153" t="str">
            <v>36203UWL2</v>
          </cell>
          <cell r="C153">
            <v>7</v>
          </cell>
          <cell r="D153">
            <v>39614</v>
          </cell>
          <cell r="E153" t="str">
            <v>GNMA POOL# 359851</v>
          </cell>
          <cell r="F153">
            <v>107.13800000000001</v>
          </cell>
          <cell r="G153">
            <v>1618.03</v>
          </cell>
          <cell r="H153">
            <v>277375.88</v>
          </cell>
          <cell r="I153">
            <v>297174.96999999997</v>
          </cell>
          <cell r="J153">
            <v>1</v>
          </cell>
        </row>
        <row r="154">
          <cell r="A154" t="str">
            <v>36203UYA4</v>
          </cell>
          <cell r="B154" t="str">
            <v>36203UYA4</v>
          </cell>
          <cell r="C154">
            <v>6.5</v>
          </cell>
          <cell r="D154">
            <v>39736</v>
          </cell>
          <cell r="E154" t="str">
            <v>GNMA POOL# 359905</v>
          </cell>
          <cell r="F154">
            <v>105.429001</v>
          </cell>
          <cell r="G154">
            <v>1482.9</v>
          </cell>
          <cell r="H154">
            <v>273766.02</v>
          </cell>
          <cell r="I154">
            <v>288628.78000000003</v>
          </cell>
          <cell r="J154">
            <v>1</v>
          </cell>
        </row>
        <row r="155">
          <cell r="A155" t="str">
            <v>36203V2F6</v>
          </cell>
          <cell r="B155" t="str">
            <v>36203V2F6</v>
          </cell>
          <cell r="C155">
            <v>7</v>
          </cell>
          <cell r="D155">
            <v>39614</v>
          </cell>
          <cell r="E155" t="str">
            <v>GNMA POOL# 360874</v>
          </cell>
          <cell r="F155">
            <v>107.137998</v>
          </cell>
          <cell r="G155">
            <v>1442.56</v>
          </cell>
          <cell r="H155">
            <v>247295.81</v>
          </cell>
          <cell r="I155">
            <v>264947.78000000003</v>
          </cell>
          <cell r="J155">
            <v>1</v>
          </cell>
        </row>
        <row r="156">
          <cell r="A156" t="str">
            <v>36203VD49</v>
          </cell>
          <cell r="B156" t="str">
            <v>36203VD49</v>
          </cell>
          <cell r="C156">
            <v>6</v>
          </cell>
          <cell r="D156">
            <v>39859</v>
          </cell>
          <cell r="E156" t="str">
            <v>GNMA POOL# 360223</v>
          </cell>
          <cell r="F156">
            <v>104.42200099999999</v>
          </cell>
          <cell r="G156">
            <v>516.91999999999996</v>
          </cell>
          <cell r="H156">
            <v>103383.05</v>
          </cell>
          <cell r="I156">
            <v>107954.65</v>
          </cell>
          <cell r="J156">
            <v>1</v>
          </cell>
        </row>
        <row r="157">
          <cell r="A157" t="str">
            <v>36203VDU1</v>
          </cell>
          <cell r="B157" t="str">
            <v>36203VDU1</v>
          </cell>
          <cell r="C157">
            <v>6</v>
          </cell>
          <cell r="D157">
            <v>39828</v>
          </cell>
          <cell r="E157" t="str">
            <v>GNMA POOL# 360215</v>
          </cell>
          <cell r="F157">
            <v>104.671997</v>
          </cell>
          <cell r="G157">
            <v>616.29</v>
          </cell>
          <cell r="H157">
            <v>123258.01</v>
          </cell>
          <cell r="I157">
            <v>129016.62</v>
          </cell>
          <cell r="J157">
            <v>1</v>
          </cell>
        </row>
        <row r="158">
          <cell r="A158" t="str">
            <v>36203VXA3</v>
          </cell>
          <cell r="B158" t="str">
            <v>36203VXA3</v>
          </cell>
          <cell r="C158">
            <v>7</v>
          </cell>
          <cell r="D158">
            <v>45337</v>
          </cell>
          <cell r="E158" t="str">
            <v>GNMA POOL# 360773</v>
          </cell>
          <cell r="F158">
            <v>104.955997</v>
          </cell>
          <cell r="G158">
            <v>557.34</v>
          </cell>
          <cell r="H158">
            <v>95544.85</v>
          </cell>
          <cell r="I158">
            <v>100280.05</v>
          </cell>
          <cell r="J158">
            <v>1</v>
          </cell>
        </row>
        <row r="159">
          <cell r="A159" t="str">
            <v>36203W4P0</v>
          </cell>
          <cell r="B159" t="str">
            <v>36203W4P0</v>
          </cell>
          <cell r="C159">
            <v>6.5</v>
          </cell>
          <cell r="D159">
            <v>39706</v>
          </cell>
          <cell r="E159" t="str">
            <v>GNMA POOL# 361830</v>
          </cell>
          <cell r="F159">
            <v>105.42900400000001</v>
          </cell>
          <cell r="G159">
            <v>310.99</v>
          </cell>
          <cell r="H159">
            <v>57413.85</v>
          </cell>
          <cell r="I159">
            <v>60530.85</v>
          </cell>
          <cell r="J159">
            <v>1</v>
          </cell>
        </row>
        <row r="160">
          <cell r="A160" t="str">
            <v>36203X7B6</v>
          </cell>
          <cell r="B160" t="str">
            <v>36203X7B6</v>
          </cell>
          <cell r="C160">
            <v>6</v>
          </cell>
          <cell r="D160">
            <v>39887</v>
          </cell>
          <cell r="E160" t="str">
            <v>GNMA POOL# 362790</v>
          </cell>
          <cell r="F160">
            <v>104.422</v>
          </cell>
          <cell r="G160">
            <v>2337.2600000000002</v>
          </cell>
          <cell r="H160">
            <v>467452.99</v>
          </cell>
          <cell r="I160">
            <v>488123.76</v>
          </cell>
          <cell r="J160">
            <v>1</v>
          </cell>
        </row>
        <row r="161">
          <cell r="A161" t="str">
            <v>36203YE59</v>
          </cell>
          <cell r="B161" t="str">
            <v>36203YE59</v>
          </cell>
          <cell r="C161">
            <v>7</v>
          </cell>
          <cell r="D161">
            <v>39614</v>
          </cell>
          <cell r="E161" t="str">
            <v>GNMA POOL# 362956</v>
          </cell>
          <cell r="F161">
            <v>107.13799899999999</v>
          </cell>
          <cell r="G161">
            <v>1887.64</v>
          </cell>
          <cell r="H161">
            <v>323596</v>
          </cell>
          <cell r="I161">
            <v>346694.28</v>
          </cell>
          <cell r="J161">
            <v>1</v>
          </cell>
        </row>
        <row r="162">
          <cell r="A162" t="str">
            <v>36203YTQ7</v>
          </cell>
          <cell r="B162" t="str">
            <v>36203YTQ7</v>
          </cell>
          <cell r="C162">
            <v>7</v>
          </cell>
          <cell r="D162">
            <v>39644</v>
          </cell>
          <cell r="E162" t="str">
            <v>GNMA POOL# 363359</v>
          </cell>
          <cell r="F162">
            <v>107.138004</v>
          </cell>
          <cell r="G162">
            <v>613.52</v>
          </cell>
          <cell r="H162">
            <v>105174.5</v>
          </cell>
          <cell r="I162">
            <v>112681.86</v>
          </cell>
          <cell r="J162">
            <v>1</v>
          </cell>
        </row>
        <row r="163">
          <cell r="A163" t="str">
            <v>36204A4Q5</v>
          </cell>
          <cell r="B163" t="str">
            <v>36204A4Q5</v>
          </cell>
          <cell r="C163">
            <v>6.5</v>
          </cell>
          <cell r="D163">
            <v>39675</v>
          </cell>
          <cell r="E163" t="str">
            <v>GNMA POOL# 364531</v>
          </cell>
          <cell r="F163">
            <v>105.42899300000001</v>
          </cell>
          <cell r="G163">
            <v>270.69</v>
          </cell>
          <cell r="H163">
            <v>49972.62</v>
          </cell>
          <cell r="I163">
            <v>52685.63</v>
          </cell>
          <cell r="J163">
            <v>1</v>
          </cell>
        </row>
        <row r="164">
          <cell r="A164" t="str">
            <v>36204AEY7</v>
          </cell>
          <cell r="B164" t="str">
            <v>36204AEY7</v>
          </cell>
          <cell r="C164">
            <v>6.5</v>
          </cell>
          <cell r="D164">
            <v>39675</v>
          </cell>
          <cell r="E164" t="str">
            <v>GNMA POOL# 363851</v>
          </cell>
          <cell r="F164">
            <v>105.429001</v>
          </cell>
          <cell r="G164">
            <v>1218.01</v>
          </cell>
          <cell r="H164">
            <v>224863.66</v>
          </cell>
          <cell r="I164">
            <v>237071.51</v>
          </cell>
          <cell r="J164">
            <v>1</v>
          </cell>
        </row>
        <row r="165">
          <cell r="A165" t="str">
            <v>36204AX26</v>
          </cell>
          <cell r="B165" t="str">
            <v>36204AX26</v>
          </cell>
          <cell r="C165">
            <v>6.5</v>
          </cell>
          <cell r="D165">
            <v>39767</v>
          </cell>
          <cell r="E165" t="str">
            <v>GNMA POOL# 364397</v>
          </cell>
          <cell r="F165">
            <v>105.429</v>
          </cell>
          <cell r="G165">
            <v>660.98</v>
          </cell>
          <cell r="H165">
            <v>122027.44</v>
          </cell>
          <cell r="I165">
            <v>128652.31</v>
          </cell>
          <cell r="J165">
            <v>1</v>
          </cell>
        </row>
        <row r="166">
          <cell r="A166" t="str">
            <v>36204AZQ1</v>
          </cell>
          <cell r="B166" t="str">
            <v>36204AZQ1</v>
          </cell>
          <cell r="C166">
            <v>7</v>
          </cell>
          <cell r="D166">
            <v>45153</v>
          </cell>
          <cell r="E166" t="str">
            <v>GNMA POOL# 364451</v>
          </cell>
          <cell r="F166">
            <v>104.954999</v>
          </cell>
          <cell r="G166">
            <v>2081.38</v>
          </cell>
          <cell r="H166">
            <v>356808.55</v>
          </cell>
          <cell r="I166">
            <v>374488.41</v>
          </cell>
          <cell r="J166">
            <v>1</v>
          </cell>
        </row>
        <row r="167">
          <cell r="A167" t="str">
            <v>36204BMX8</v>
          </cell>
          <cell r="B167" t="str">
            <v>36204BMX8</v>
          </cell>
          <cell r="C167">
            <v>6.5</v>
          </cell>
          <cell r="D167">
            <v>39887</v>
          </cell>
          <cell r="E167" t="str">
            <v>GNMA POOL# 364974</v>
          </cell>
          <cell r="F167">
            <v>105.312004</v>
          </cell>
          <cell r="G167">
            <v>678.94</v>
          </cell>
          <cell r="H167">
            <v>125343.28</v>
          </cell>
          <cell r="I167">
            <v>132001.51999999999</v>
          </cell>
          <cell r="J167">
            <v>1</v>
          </cell>
        </row>
        <row r="168">
          <cell r="A168" t="str">
            <v>36204CJJ1</v>
          </cell>
          <cell r="B168" t="str">
            <v>36204CJJ1</v>
          </cell>
          <cell r="C168">
            <v>6.5</v>
          </cell>
          <cell r="D168">
            <v>39706</v>
          </cell>
          <cell r="E168" t="str">
            <v>GNMA POOL# 365765</v>
          </cell>
          <cell r="F168">
            <v>105.42899800000001</v>
          </cell>
          <cell r="G168">
            <v>667.28</v>
          </cell>
          <cell r="H168">
            <v>123190.88</v>
          </cell>
          <cell r="I168">
            <v>129878.91</v>
          </cell>
          <cell r="J168">
            <v>1</v>
          </cell>
        </row>
        <row r="169">
          <cell r="A169" t="str">
            <v>36204CZL8</v>
          </cell>
          <cell r="B169" t="str">
            <v>36204CZL8</v>
          </cell>
          <cell r="C169">
            <v>6.5</v>
          </cell>
          <cell r="D169">
            <v>39887</v>
          </cell>
          <cell r="E169" t="str">
            <v>GNMA POOL# 366247</v>
          </cell>
          <cell r="F169">
            <v>105.312006</v>
          </cell>
          <cell r="G169">
            <v>373.97</v>
          </cell>
          <cell r="H169">
            <v>69040.399999999994</v>
          </cell>
          <cell r="I169">
            <v>72707.83</v>
          </cell>
          <cell r="J169">
            <v>1</v>
          </cell>
        </row>
        <row r="170">
          <cell r="A170" t="str">
            <v>36204D5A3</v>
          </cell>
          <cell r="B170" t="str">
            <v>36204D5A3</v>
          </cell>
          <cell r="C170">
            <v>6.5</v>
          </cell>
          <cell r="D170">
            <v>39736</v>
          </cell>
          <cell r="E170" t="str">
            <v>GNMA POOL# 367241</v>
          </cell>
          <cell r="F170">
            <v>105.42899300000001</v>
          </cell>
          <cell r="G170">
            <v>97.16</v>
          </cell>
          <cell r="H170">
            <v>17937.580000000002</v>
          </cell>
          <cell r="I170">
            <v>18911.41</v>
          </cell>
          <cell r="J170">
            <v>1</v>
          </cell>
        </row>
        <row r="171">
          <cell r="A171" t="str">
            <v>36204ENW3</v>
          </cell>
          <cell r="B171" t="str">
            <v>36204ENW3</v>
          </cell>
          <cell r="C171">
            <v>7</v>
          </cell>
          <cell r="D171">
            <v>45184</v>
          </cell>
          <cell r="E171" t="str">
            <v>GNMA POOL# 367705</v>
          </cell>
          <cell r="F171">
            <v>104.954999</v>
          </cell>
          <cell r="G171">
            <v>1761.76</v>
          </cell>
          <cell r="H171">
            <v>302016.43</v>
          </cell>
          <cell r="I171">
            <v>316981.34000000003</v>
          </cell>
          <cell r="J171">
            <v>1</v>
          </cell>
        </row>
        <row r="172">
          <cell r="A172" t="str">
            <v>36204GJU7</v>
          </cell>
          <cell r="B172" t="str">
            <v>36204GJU7</v>
          </cell>
          <cell r="C172">
            <v>6.5</v>
          </cell>
          <cell r="D172">
            <v>39797</v>
          </cell>
          <cell r="E172" t="str">
            <v>GNMA POOL# 369375</v>
          </cell>
          <cell r="F172">
            <v>105.428991</v>
          </cell>
          <cell r="G172">
            <v>293.11</v>
          </cell>
          <cell r="H172">
            <v>54113</v>
          </cell>
          <cell r="I172">
            <v>57050.79</v>
          </cell>
          <cell r="J172">
            <v>1</v>
          </cell>
        </row>
        <row r="173">
          <cell r="A173" t="str">
            <v>36204GWJ7</v>
          </cell>
          <cell r="B173" t="str">
            <v>36204GWJ7</v>
          </cell>
          <cell r="C173">
            <v>6.5</v>
          </cell>
          <cell r="D173">
            <v>39706</v>
          </cell>
          <cell r="E173" t="str">
            <v>GNMA POOL# 369749</v>
          </cell>
          <cell r="F173">
            <v>105.429002</v>
          </cell>
          <cell r="G173">
            <v>430.39</v>
          </cell>
          <cell r="H173">
            <v>79455.86</v>
          </cell>
          <cell r="I173">
            <v>83769.52</v>
          </cell>
          <cell r="J173">
            <v>1</v>
          </cell>
        </row>
        <row r="174">
          <cell r="A174" t="str">
            <v>36204GY89</v>
          </cell>
          <cell r="B174" t="str">
            <v>36204GY89</v>
          </cell>
          <cell r="C174">
            <v>6.5</v>
          </cell>
          <cell r="D174">
            <v>39797</v>
          </cell>
          <cell r="E174" t="str">
            <v>GNMA POOL# 369835</v>
          </cell>
          <cell r="F174">
            <v>105.42900400000001</v>
          </cell>
          <cell r="G174">
            <v>284.02</v>
          </cell>
          <cell r="H174">
            <v>52433.56</v>
          </cell>
          <cell r="I174">
            <v>55280.18</v>
          </cell>
          <cell r="J174">
            <v>1</v>
          </cell>
        </row>
        <row r="175">
          <cell r="A175" t="str">
            <v>36204H7C8</v>
          </cell>
          <cell r="B175" t="str">
            <v>36204H7C8</v>
          </cell>
          <cell r="C175">
            <v>6.5</v>
          </cell>
          <cell r="D175">
            <v>39767</v>
          </cell>
          <cell r="E175" t="str">
            <v>GNMA POOL# 370891</v>
          </cell>
          <cell r="F175">
            <v>105.428995</v>
          </cell>
          <cell r="G175">
            <v>253.79</v>
          </cell>
          <cell r="H175">
            <v>46853.24</v>
          </cell>
          <cell r="I175">
            <v>49396.9</v>
          </cell>
          <cell r="J175">
            <v>1</v>
          </cell>
        </row>
        <row r="176">
          <cell r="A176" t="str">
            <v>36204J6M3</v>
          </cell>
          <cell r="B176" t="str">
            <v>36204J6M3</v>
          </cell>
          <cell r="C176">
            <v>6.5</v>
          </cell>
          <cell r="D176">
            <v>39948</v>
          </cell>
          <cell r="E176" t="str">
            <v>GNMA POOL# 371776</v>
          </cell>
          <cell r="F176">
            <v>105.312</v>
          </cell>
          <cell r="G176">
            <v>948.56</v>
          </cell>
          <cell r="H176">
            <v>175118.6</v>
          </cell>
          <cell r="I176">
            <v>184420.9</v>
          </cell>
          <cell r="J176">
            <v>1</v>
          </cell>
        </row>
        <row r="177">
          <cell r="A177" t="str">
            <v>36204JDF0</v>
          </cell>
          <cell r="B177" t="str">
            <v>36204JDF0</v>
          </cell>
          <cell r="C177">
            <v>6.5</v>
          </cell>
          <cell r="D177">
            <v>39828</v>
          </cell>
          <cell r="E177" t="str">
            <v>GNMA POOL# 371002</v>
          </cell>
          <cell r="F177">
            <v>105.42900299999999</v>
          </cell>
          <cell r="G177">
            <v>381.1</v>
          </cell>
          <cell r="H177">
            <v>70357.490000000005</v>
          </cell>
          <cell r="I177">
            <v>74177.2</v>
          </cell>
          <cell r="J177">
            <v>1</v>
          </cell>
        </row>
        <row r="178">
          <cell r="A178" t="str">
            <v>36204JEY8</v>
          </cell>
          <cell r="B178" t="str">
            <v>36204JEY8</v>
          </cell>
          <cell r="C178">
            <v>6.5</v>
          </cell>
          <cell r="D178">
            <v>39706</v>
          </cell>
          <cell r="E178" t="str">
            <v>GNMA POOL# 371051</v>
          </cell>
          <cell r="F178">
            <v>105.429005</v>
          </cell>
          <cell r="G178">
            <v>469.55</v>
          </cell>
          <cell r="H178">
            <v>86686.6</v>
          </cell>
          <cell r="I178">
            <v>91392.82</v>
          </cell>
          <cell r="J178">
            <v>1</v>
          </cell>
        </row>
        <row r="179">
          <cell r="A179" t="str">
            <v>36204JV45</v>
          </cell>
          <cell r="B179" t="str">
            <v>36204JV45</v>
          </cell>
          <cell r="C179">
            <v>6.5</v>
          </cell>
          <cell r="D179">
            <v>39918</v>
          </cell>
          <cell r="E179" t="str">
            <v>GNMA POOL# 371535</v>
          </cell>
          <cell r="F179">
            <v>105.312003</v>
          </cell>
          <cell r="G179">
            <v>537.29999999999995</v>
          </cell>
          <cell r="H179">
            <v>99193.1</v>
          </cell>
          <cell r="I179">
            <v>104462.24</v>
          </cell>
          <cell r="J179">
            <v>1</v>
          </cell>
        </row>
        <row r="180">
          <cell r="A180" t="str">
            <v>36204NEP8</v>
          </cell>
          <cell r="B180" t="str">
            <v>36204NEP8</v>
          </cell>
          <cell r="C180">
            <v>6.5</v>
          </cell>
          <cell r="D180">
            <v>39767</v>
          </cell>
          <cell r="E180" t="str">
            <v>GNMA POOL# 374642</v>
          </cell>
          <cell r="F180">
            <v>105.428995</v>
          </cell>
          <cell r="G180">
            <v>516.1</v>
          </cell>
          <cell r="H180">
            <v>95279.33</v>
          </cell>
          <cell r="I180">
            <v>100452.04</v>
          </cell>
          <cell r="J180">
            <v>1</v>
          </cell>
        </row>
        <row r="181">
          <cell r="A181" t="str">
            <v>36204NMA2</v>
          </cell>
          <cell r="B181" t="str">
            <v>36204NMA2</v>
          </cell>
          <cell r="C181">
            <v>6.5</v>
          </cell>
          <cell r="D181">
            <v>39797</v>
          </cell>
          <cell r="E181" t="str">
            <v>GNMA POOL# 374853</v>
          </cell>
          <cell r="F181">
            <v>105.429</v>
          </cell>
          <cell r="G181">
            <v>457.74</v>
          </cell>
          <cell r="H181">
            <v>84505.98</v>
          </cell>
          <cell r="I181">
            <v>89093.81</v>
          </cell>
          <cell r="J181">
            <v>1</v>
          </cell>
        </row>
        <row r="182">
          <cell r="A182" t="str">
            <v>36204NSR9</v>
          </cell>
          <cell r="B182" t="str">
            <v>36204NSR9</v>
          </cell>
          <cell r="C182">
            <v>6</v>
          </cell>
          <cell r="D182">
            <v>39918</v>
          </cell>
          <cell r="E182" t="str">
            <v>GNMA POOL# 375028</v>
          </cell>
          <cell r="F182">
            <v>104.422</v>
          </cell>
          <cell r="G182">
            <v>2209.42</v>
          </cell>
          <cell r="H182">
            <v>441884.26</v>
          </cell>
          <cell r="I182">
            <v>461424.38</v>
          </cell>
          <cell r="J182">
            <v>1</v>
          </cell>
        </row>
        <row r="183">
          <cell r="A183" t="str">
            <v>36204NU62</v>
          </cell>
          <cell r="B183" t="str">
            <v>36204NU62</v>
          </cell>
          <cell r="C183">
            <v>6</v>
          </cell>
          <cell r="D183">
            <v>39828</v>
          </cell>
          <cell r="E183" t="str">
            <v>GNMA POOL# 375105</v>
          </cell>
          <cell r="F183">
            <v>104.672004</v>
          </cell>
          <cell r="G183">
            <v>96.71</v>
          </cell>
          <cell r="H183">
            <v>19341.38</v>
          </cell>
          <cell r="I183">
            <v>20245.009999999998</v>
          </cell>
          <cell r="J183">
            <v>1</v>
          </cell>
        </row>
        <row r="184">
          <cell r="A184" t="str">
            <v>36204PHW5</v>
          </cell>
          <cell r="B184" t="str">
            <v>36204PHW5</v>
          </cell>
          <cell r="C184">
            <v>6.5</v>
          </cell>
          <cell r="D184">
            <v>39767</v>
          </cell>
          <cell r="E184" t="str">
            <v>GNMA POOL# 375645</v>
          </cell>
          <cell r="F184">
            <v>105.429002</v>
          </cell>
          <cell r="G184">
            <v>526.63</v>
          </cell>
          <cell r="H184">
            <v>97223.57</v>
          </cell>
          <cell r="I184">
            <v>102501.84</v>
          </cell>
          <cell r="J184">
            <v>1</v>
          </cell>
        </row>
        <row r="185">
          <cell r="A185" t="str">
            <v>36204PQF2</v>
          </cell>
          <cell r="B185" t="str">
            <v>36204PQF2</v>
          </cell>
          <cell r="C185">
            <v>6.5</v>
          </cell>
          <cell r="D185">
            <v>39828</v>
          </cell>
          <cell r="E185" t="str">
            <v>GNMA POOL# 375854</v>
          </cell>
          <cell r="F185">
            <v>105.42900299999999</v>
          </cell>
          <cell r="G185">
            <v>292.98</v>
          </cell>
          <cell r="H185">
            <v>54088.02</v>
          </cell>
          <cell r="I185">
            <v>57024.46</v>
          </cell>
          <cell r="J185">
            <v>1</v>
          </cell>
        </row>
        <row r="186">
          <cell r="A186" t="str">
            <v>36204R2A5</v>
          </cell>
          <cell r="B186" t="str">
            <v>36204R2A5</v>
          </cell>
          <cell r="C186">
            <v>6.5</v>
          </cell>
          <cell r="D186">
            <v>39887</v>
          </cell>
          <cell r="E186" t="str">
            <v>GNMA POOL# 377969</v>
          </cell>
          <cell r="F186">
            <v>105.312001</v>
          </cell>
          <cell r="G186">
            <v>1128.21</v>
          </cell>
          <cell r="H186">
            <v>208285.72</v>
          </cell>
          <cell r="I186">
            <v>219349.86</v>
          </cell>
          <cell r="J186">
            <v>1</v>
          </cell>
        </row>
        <row r="187">
          <cell r="A187" t="str">
            <v>36204RHX9</v>
          </cell>
          <cell r="B187" t="str">
            <v>36204RHX9</v>
          </cell>
          <cell r="C187">
            <v>8</v>
          </cell>
          <cell r="D187">
            <v>40892</v>
          </cell>
          <cell r="E187" t="str">
            <v>GNMA POOL# 377446</v>
          </cell>
          <cell r="F187">
            <v>106.870001</v>
          </cell>
          <cell r="G187">
            <v>2103.4499999999998</v>
          </cell>
          <cell r="H187">
            <v>315517.12</v>
          </cell>
          <cell r="I187">
            <v>337193.15</v>
          </cell>
          <cell r="J187">
            <v>1</v>
          </cell>
        </row>
        <row r="188">
          <cell r="A188" t="str">
            <v>36204S6U5</v>
          </cell>
          <cell r="B188" t="str">
            <v>36204S6U5</v>
          </cell>
          <cell r="C188">
            <v>7</v>
          </cell>
          <cell r="D188">
            <v>45306</v>
          </cell>
          <cell r="E188" t="str">
            <v>GNMA POOL# 378983</v>
          </cell>
          <cell r="F188">
            <v>104.95599199999999</v>
          </cell>
          <cell r="G188">
            <v>115.47</v>
          </cell>
          <cell r="H188">
            <v>19795.43</v>
          </cell>
          <cell r="I188">
            <v>20776.490000000002</v>
          </cell>
          <cell r="J188">
            <v>1</v>
          </cell>
        </row>
        <row r="189">
          <cell r="A189" t="str">
            <v>36204SCS3</v>
          </cell>
          <cell r="B189" t="str">
            <v>36204SCS3</v>
          </cell>
          <cell r="C189">
            <v>6</v>
          </cell>
          <cell r="D189">
            <v>39918</v>
          </cell>
          <cell r="E189" t="str">
            <v>GNMA POOL# 378181</v>
          </cell>
          <cell r="F189">
            <v>104.422006</v>
          </cell>
          <cell r="G189">
            <v>378.71</v>
          </cell>
          <cell r="H189">
            <v>75741.64</v>
          </cell>
          <cell r="I189">
            <v>79090.94</v>
          </cell>
          <cell r="J189">
            <v>1</v>
          </cell>
        </row>
        <row r="190">
          <cell r="A190" t="str">
            <v>36204SUR5</v>
          </cell>
          <cell r="B190" t="str">
            <v>36204SUR5</v>
          </cell>
          <cell r="C190">
            <v>7</v>
          </cell>
          <cell r="D190">
            <v>45366</v>
          </cell>
          <cell r="E190" t="str">
            <v>GNMA POOL# 378692</v>
          </cell>
          <cell r="F190">
            <v>104.955996</v>
          </cell>
          <cell r="G190">
            <v>513.17999999999995</v>
          </cell>
          <cell r="H190">
            <v>87974.45</v>
          </cell>
          <cell r="I190">
            <v>92334.46</v>
          </cell>
          <cell r="J190">
            <v>1</v>
          </cell>
        </row>
        <row r="191">
          <cell r="A191" t="str">
            <v>36204V6T1</v>
          </cell>
          <cell r="B191" t="str">
            <v>36204V6T1</v>
          </cell>
          <cell r="C191">
            <v>7</v>
          </cell>
          <cell r="D191">
            <v>45337</v>
          </cell>
          <cell r="E191" t="str">
            <v>GNMA POOL# 381682</v>
          </cell>
          <cell r="F191">
            <v>104.956019</v>
          </cell>
          <cell r="G191">
            <v>56.89</v>
          </cell>
          <cell r="H191">
            <v>9752.99</v>
          </cell>
          <cell r="I191">
            <v>10236.35</v>
          </cell>
          <cell r="J191">
            <v>1</v>
          </cell>
        </row>
        <row r="192">
          <cell r="A192" t="str">
            <v>36204VD48</v>
          </cell>
          <cell r="B192" t="str">
            <v>36204VD48</v>
          </cell>
          <cell r="C192">
            <v>6.5</v>
          </cell>
          <cell r="D192">
            <v>39918</v>
          </cell>
          <cell r="E192" t="str">
            <v>GNMA POOL# 380923</v>
          </cell>
          <cell r="F192">
            <v>105.31200200000001</v>
          </cell>
          <cell r="G192">
            <v>1158.8</v>
          </cell>
          <cell r="H192">
            <v>213932.92</v>
          </cell>
          <cell r="I192">
            <v>225297.04</v>
          </cell>
          <cell r="J192">
            <v>1</v>
          </cell>
        </row>
        <row r="193">
          <cell r="A193" t="str">
            <v>36204VDW6</v>
          </cell>
          <cell r="B193" t="str">
            <v>36204VDW6</v>
          </cell>
          <cell r="C193">
            <v>6.5</v>
          </cell>
          <cell r="D193">
            <v>39887</v>
          </cell>
          <cell r="E193" t="str">
            <v>GNMA POOL# 380917</v>
          </cell>
          <cell r="F193">
            <v>105.312</v>
          </cell>
          <cell r="G193">
            <v>347.54</v>
          </cell>
          <cell r="H193">
            <v>64161.15</v>
          </cell>
          <cell r="I193">
            <v>67569.39</v>
          </cell>
          <cell r="J193">
            <v>1</v>
          </cell>
        </row>
        <row r="194">
          <cell r="A194" t="str">
            <v>36204W3L9</v>
          </cell>
          <cell r="B194" t="str">
            <v>36204W3L9</v>
          </cell>
          <cell r="C194">
            <v>6.5</v>
          </cell>
          <cell r="D194">
            <v>39887</v>
          </cell>
          <cell r="E194" t="str">
            <v>GNMA POOL# 382503</v>
          </cell>
          <cell r="F194">
            <v>105.312005</v>
          </cell>
          <cell r="G194">
            <v>391.34</v>
          </cell>
          <cell r="H194">
            <v>72246.73</v>
          </cell>
          <cell r="I194">
            <v>76084.479999999996</v>
          </cell>
          <cell r="J194">
            <v>1</v>
          </cell>
        </row>
        <row r="195">
          <cell r="A195" t="str">
            <v>36204W3Y1</v>
          </cell>
          <cell r="B195" t="str">
            <v>36204W3Y1</v>
          </cell>
          <cell r="C195">
            <v>6</v>
          </cell>
          <cell r="D195">
            <v>39859</v>
          </cell>
          <cell r="E195" t="str">
            <v>GNMA POOL# 382515</v>
          </cell>
          <cell r="F195">
            <v>104.421998</v>
          </cell>
          <cell r="G195">
            <v>1123.52</v>
          </cell>
          <cell r="H195">
            <v>224704.51</v>
          </cell>
          <cell r="I195">
            <v>234640.94</v>
          </cell>
          <cell r="J195">
            <v>1</v>
          </cell>
        </row>
        <row r="196">
          <cell r="A196" t="str">
            <v>36204WVC8</v>
          </cell>
          <cell r="B196" t="str">
            <v>36204WVC8</v>
          </cell>
          <cell r="C196">
            <v>7</v>
          </cell>
          <cell r="D196">
            <v>45397</v>
          </cell>
          <cell r="E196" t="str">
            <v>GNMA POOL# 382311</v>
          </cell>
          <cell r="F196">
            <v>104.956012</v>
          </cell>
          <cell r="G196">
            <v>78.45</v>
          </cell>
          <cell r="H196">
            <v>13449.12</v>
          </cell>
          <cell r="I196">
            <v>14115.66</v>
          </cell>
          <cell r="J196">
            <v>1</v>
          </cell>
        </row>
        <row r="197">
          <cell r="A197" t="str">
            <v>36204YCD3</v>
          </cell>
          <cell r="B197" t="str">
            <v>36204YCD3</v>
          </cell>
          <cell r="C197">
            <v>7</v>
          </cell>
          <cell r="D197">
            <v>45366</v>
          </cell>
          <cell r="E197" t="str">
            <v>GNMA POOL# 383568</v>
          </cell>
          <cell r="F197">
            <v>104.95599799999999</v>
          </cell>
          <cell r="G197">
            <v>765.99</v>
          </cell>
          <cell r="H197">
            <v>131312.4</v>
          </cell>
          <cell r="I197">
            <v>137820.24</v>
          </cell>
          <cell r="J197">
            <v>1</v>
          </cell>
        </row>
        <row r="198">
          <cell r="A198" t="str">
            <v>36205BFX5</v>
          </cell>
          <cell r="B198" t="str">
            <v>36205BFX5</v>
          </cell>
          <cell r="C198">
            <v>6.5</v>
          </cell>
          <cell r="D198">
            <v>39887</v>
          </cell>
          <cell r="E198" t="str">
            <v>GNMA POOL# 385482</v>
          </cell>
          <cell r="F198">
            <v>105.31199599999999</v>
          </cell>
          <cell r="G198">
            <v>578.21</v>
          </cell>
          <cell r="H198">
            <v>106746.5</v>
          </cell>
          <cell r="I198">
            <v>112416.87</v>
          </cell>
          <cell r="J198">
            <v>1</v>
          </cell>
        </row>
        <row r="199">
          <cell r="A199" t="str">
            <v>36205BLF7</v>
          </cell>
          <cell r="B199" t="str">
            <v>36205BLF7</v>
          </cell>
          <cell r="C199">
            <v>6</v>
          </cell>
          <cell r="D199">
            <v>39948</v>
          </cell>
          <cell r="E199" t="str">
            <v>GNMA POOL# 385626</v>
          </cell>
          <cell r="F199">
            <v>104.42200099999999</v>
          </cell>
          <cell r="G199">
            <v>1654.97</v>
          </cell>
          <cell r="H199">
            <v>330994.02</v>
          </cell>
          <cell r="I199">
            <v>345630.58</v>
          </cell>
          <cell r="J199">
            <v>1</v>
          </cell>
        </row>
        <row r="200">
          <cell r="A200" t="str">
            <v>36205CF88</v>
          </cell>
          <cell r="B200" t="str">
            <v>36205CF88</v>
          </cell>
          <cell r="C200">
            <v>6.5</v>
          </cell>
          <cell r="D200">
            <v>39918</v>
          </cell>
          <cell r="E200" t="str">
            <v>GNMA POOL# 386391</v>
          </cell>
          <cell r="F200">
            <v>105.312005</v>
          </cell>
          <cell r="G200">
            <v>311.04000000000002</v>
          </cell>
          <cell r="H200">
            <v>57422.01</v>
          </cell>
          <cell r="I200">
            <v>60472.27</v>
          </cell>
          <cell r="J200">
            <v>1</v>
          </cell>
        </row>
        <row r="201">
          <cell r="A201" t="str">
            <v>36205EJ98</v>
          </cell>
          <cell r="B201" t="str">
            <v>36205EJ98</v>
          </cell>
          <cell r="C201">
            <v>6.5</v>
          </cell>
          <cell r="D201">
            <v>39887</v>
          </cell>
          <cell r="E201" t="str">
            <v>GNMA POOL# 388288</v>
          </cell>
          <cell r="F201">
            <v>105.311993</v>
          </cell>
          <cell r="G201">
            <v>361</v>
          </cell>
          <cell r="H201">
            <v>66646.929999999993</v>
          </cell>
          <cell r="I201">
            <v>70187.210000000006</v>
          </cell>
          <cell r="J201">
            <v>1</v>
          </cell>
        </row>
        <row r="202">
          <cell r="A202" t="str">
            <v>36205ENV4</v>
          </cell>
          <cell r="B202" t="str">
            <v>36205ENV4</v>
          </cell>
          <cell r="C202">
            <v>7</v>
          </cell>
          <cell r="D202">
            <v>45366</v>
          </cell>
          <cell r="E202" t="str">
            <v>GNMA POOL# 388404</v>
          </cell>
          <cell r="F202">
            <v>104.956087</v>
          </cell>
          <cell r="G202">
            <v>22.18</v>
          </cell>
          <cell r="H202">
            <v>3803</v>
          </cell>
          <cell r="I202">
            <v>3991.48</v>
          </cell>
          <cell r="J202">
            <v>1</v>
          </cell>
        </row>
        <row r="203">
          <cell r="A203" t="str">
            <v>36205FLD3</v>
          </cell>
          <cell r="B203" t="str">
            <v>36205FLD3</v>
          </cell>
          <cell r="C203">
            <v>6.5</v>
          </cell>
          <cell r="D203">
            <v>39887</v>
          </cell>
          <cell r="E203" t="str">
            <v>GNMA POOL# 389224</v>
          </cell>
          <cell r="F203">
            <v>105.311937</v>
          </cell>
          <cell r="G203">
            <v>41.12</v>
          </cell>
          <cell r="H203">
            <v>7590.64</v>
          </cell>
          <cell r="I203">
            <v>7993.85</v>
          </cell>
          <cell r="J203">
            <v>1</v>
          </cell>
        </row>
        <row r="204">
          <cell r="A204" t="str">
            <v>36205GVL2</v>
          </cell>
          <cell r="B204" t="str">
            <v>36205GVL2</v>
          </cell>
          <cell r="C204">
            <v>6.5</v>
          </cell>
          <cell r="D204">
            <v>39948</v>
          </cell>
          <cell r="E204" t="str">
            <v>GNMA POOL# 390419</v>
          </cell>
          <cell r="F204">
            <v>105.311998</v>
          </cell>
          <cell r="G204">
            <v>1048.06</v>
          </cell>
          <cell r="H204">
            <v>193488.21</v>
          </cell>
          <cell r="I204">
            <v>203766.3</v>
          </cell>
          <cell r="J204">
            <v>1</v>
          </cell>
        </row>
        <row r="205">
          <cell r="A205" t="str">
            <v>36205HEZ8</v>
          </cell>
          <cell r="B205" t="str">
            <v>36205HEZ8</v>
          </cell>
          <cell r="C205">
            <v>8</v>
          </cell>
          <cell r="D205">
            <v>40770</v>
          </cell>
          <cell r="E205" t="str">
            <v>GNMA POOL# 390852</v>
          </cell>
          <cell r="F205">
            <v>106.87</v>
          </cell>
          <cell r="G205">
            <v>1670.56</v>
          </cell>
          <cell r="H205">
            <v>250584.29</v>
          </cell>
          <cell r="I205">
            <v>267799.43</v>
          </cell>
          <cell r="J205">
            <v>1</v>
          </cell>
        </row>
        <row r="206">
          <cell r="A206" t="str">
            <v>36205JPA7</v>
          </cell>
          <cell r="B206" t="str">
            <v>36205JPA7</v>
          </cell>
          <cell r="C206">
            <v>7</v>
          </cell>
          <cell r="D206">
            <v>45397</v>
          </cell>
          <cell r="E206" t="str">
            <v>GNMA POOL# 392017</v>
          </cell>
          <cell r="F206">
            <v>104.956018</v>
          </cell>
          <cell r="G206">
            <v>142.36000000000001</v>
          </cell>
          <cell r="H206">
            <v>24404.47</v>
          </cell>
          <cell r="I206">
            <v>25613.96</v>
          </cell>
          <cell r="J206">
            <v>1</v>
          </cell>
        </row>
        <row r="207">
          <cell r="A207" t="str">
            <v>36205LPX2</v>
          </cell>
          <cell r="B207" t="str">
            <v>36205LPX2</v>
          </cell>
          <cell r="C207">
            <v>6</v>
          </cell>
          <cell r="D207">
            <v>40617</v>
          </cell>
          <cell r="E207" t="str">
            <v>GNMA POOL# 393838</v>
          </cell>
          <cell r="F207">
            <v>104.062001</v>
          </cell>
          <cell r="G207">
            <v>996.52</v>
          </cell>
          <cell r="H207">
            <v>199304.47</v>
          </cell>
          <cell r="I207">
            <v>207400.22</v>
          </cell>
          <cell r="J207">
            <v>1</v>
          </cell>
        </row>
        <row r="208">
          <cell r="A208" t="str">
            <v>36205M2X5</v>
          </cell>
          <cell r="B208" t="str">
            <v>36205M2X5</v>
          </cell>
          <cell r="C208">
            <v>6.5</v>
          </cell>
          <cell r="D208">
            <v>39979</v>
          </cell>
          <cell r="E208" t="str">
            <v>GNMA POOL# 395090</v>
          </cell>
          <cell r="F208">
            <v>105.312</v>
          </cell>
          <cell r="G208">
            <v>1158.24</v>
          </cell>
          <cell r="H208">
            <v>213829.05</v>
          </cell>
          <cell r="I208">
            <v>225187.65</v>
          </cell>
          <cell r="J208">
            <v>1</v>
          </cell>
        </row>
        <row r="209">
          <cell r="A209" t="str">
            <v>36205RW29</v>
          </cell>
          <cell r="B209" t="str">
            <v>36205RW29</v>
          </cell>
          <cell r="C209">
            <v>6</v>
          </cell>
          <cell r="D209">
            <v>40648</v>
          </cell>
          <cell r="E209" t="str">
            <v>GNMA POOL# 398565</v>
          </cell>
          <cell r="F209">
            <v>104.062</v>
          </cell>
          <cell r="G209">
            <v>7519.88</v>
          </cell>
          <cell r="H209">
            <v>1503975.61</v>
          </cell>
          <cell r="I209">
            <v>1565067.1</v>
          </cell>
          <cell r="J209">
            <v>1</v>
          </cell>
        </row>
        <row r="210">
          <cell r="A210" t="str">
            <v>36205SFB6</v>
          </cell>
          <cell r="B210" t="str">
            <v>36205SFB6</v>
          </cell>
          <cell r="C210">
            <v>8</v>
          </cell>
          <cell r="D210">
            <v>40862</v>
          </cell>
          <cell r="E210" t="str">
            <v>GNMA POOL# 398962</v>
          </cell>
          <cell r="F210">
            <v>106.87</v>
          </cell>
          <cell r="G210">
            <v>1897.5</v>
          </cell>
          <cell r="H210">
            <v>284625.48</v>
          </cell>
          <cell r="I210">
            <v>304179.25</v>
          </cell>
          <cell r="J210">
            <v>1</v>
          </cell>
        </row>
        <row r="211">
          <cell r="A211" t="str">
            <v>36205UN30</v>
          </cell>
          <cell r="B211" t="str">
            <v>36205UN30</v>
          </cell>
          <cell r="C211">
            <v>6.5</v>
          </cell>
          <cell r="D211">
            <v>39979</v>
          </cell>
          <cell r="E211" t="str">
            <v>GNMA POOL# 401010</v>
          </cell>
          <cell r="F211">
            <v>105.31200200000001</v>
          </cell>
          <cell r="G211">
            <v>989.74</v>
          </cell>
          <cell r="H211">
            <v>182721.52</v>
          </cell>
          <cell r="I211">
            <v>192427.69</v>
          </cell>
          <cell r="J211">
            <v>1</v>
          </cell>
        </row>
        <row r="212">
          <cell r="A212" t="str">
            <v>36206AE25</v>
          </cell>
          <cell r="B212" t="str">
            <v>36206AE25</v>
          </cell>
          <cell r="C212">
            <v>6</v>
          </cell>
          <cell r="D212">
            <v>40617</v>
          </cell>
          <cell r="E212" t="str">
            <v>GNMA POOL# 405253</v>
          </cell>
          <cell r="F212">
            <v>104.062001</v>
          </cell>
          <cell r="G212">
            <v>1325.35</v>
          </cell>
          <cell r="H212">
            <v>265069.37</v>
          </cell>
          <cell r="I212">
            <v>275836.49</v>
          </cell>
          <cell r="J212">
            <v>1</v>
          </cell>
        </row>
        <row r="213">
          <cell r="A213" t="str">
            <v>36206PTV2</v>
          </cell>
          <cell r="B213" t="str">
            <v>36206PTV2</v>
          </cell>
          <cell r="C213">
            <v>6</v>
          </cell>
          <cell r="D213">
            <v>40648</v>
          </cell>
          <cell r="E213" t="str">
            <v>GNMA POOL# 417364</v>
          </cell>
          <cell r="F213">
            <v>104.062001</v>
          </cell>
          <cell r="G213">
            <v>767.17</v>
          </cell>
          <cell r="H213">
            <v>153433.24</v>
          </cell>
          <cell r="I213">
            <v>159665.70000000001</v>
          </cell>
          <cell r="J213">
            <v>1</v>
          </cell>
        </row>
        <row r="214">
          <cell r="A214" t="str">
            <v>36206PV56</v>
          </cell>
          <cell r="B214" t="str">
            <v>36206PV56</v>
          </cell>
          <cell r="C214">
            <v>6</v>
          </cell>
          <cell r="D214">
            <v>40678</v>
          </cell>
          <cell r="E214" t="str">
            <v>GNMA POOL# 417436</v>
          </cell>
          <cell r="F214">
            <v>104.062001</v>
          </cell>
          <cell r="G214">
            <v>448.19</v>
          </cell>
          <cell r="H214">
            <v>89638.58</v>
          </cell>
          <cell r="I214">
            <v>93279.7</v>
          </cell>
          <cell r="J214">
            <v>1</v>
          </cell>
        </row>
        <row r="215">
          <cell r="A215" t="str">
            <v>36206PVK3</v>
          </cell>
          <cell r="B215" t="str">
            <v>36206PVK3</v>
          </cell>
          <cell r="C215">
            <v>6</v>
          </cell>
          <cell r="D215">
            <v>40678</v>
          </cell>
          <cell r="E215" t="str">
            <v>GNMA POOL# 417418</v>
          </cell>
          <cell r="F215">
            <v>104.062</v>
          </cell>
          <cell r="G215">
            <v>3845.78</v>
          </cell>
          <cell r="H215">
            <v>769155.33</v>
          </cell>
          <cell r="I215">
            <v>800398.42</v>
          </cell>
          <cell r="J215">
            <v>1</v>
          </cell>
        </row>
        <row r="216">
          <cell r="A216" t="str">
            <v>36206UNY1</v>
          </cell>
          <cell r="B216" t="str">
            <v>36206UNY1</v>
          </cell>
          <cell r="C216">
            <v>6</v>
          </cell>
          <cell r="D216">
            <v>40617</v>
          </cell>
          <cell r="E216" t="str">
            <v>GNMA POOL# 421707</v>
          </cell>
          <cell r="F216">
            <v>104.061998</v>
          </cell>
          <cell r="G216">
            <v>208.94</v>
          </cell>
          <cell r="H216">
            <v>41788.06</v>
          </cell>
          <cell r="I216">
            <v>43485.49</v>
          </cell>
          <cell r="J216">
            <v>1</v>
          </cell>
        </row>
        <row r="217">
          <cell r="A217" t="str">
            <v>36206XRE5</v>
          </cell>
          <cell r="B217" t="str">
            <v>36206XRE5</v>
          </cell>
          <cell r="C217">
            <v>6</v>
          </cell>
          <cell r="D217">
            <v>40678</v>
          </cell>
          <cell r="E217" t="str">
            <v>GNMA POOL# 424485</v>
          </cell>
          <cell r="F217">
            <v>104.061999</v>
          </cell>
          <cell r="G217">
            <v>80.09</v>
          </cell>
          <cell r="H217">
            <v>16018.22</v>
          </cell>
          <cell r="I217">
            <v>16668.88</v>
          </cell>
          <cell r="J217">
            <v>1</v>
          </cell>
        </row>
        <row r="218">
          <cell r="A218" t="str">
            <v>36207BHW3</v>
          </cell>
          <cell r="B218" t="str">
            <v>36207BHW3</v>
          </cell>
          <cell r="C218">
            <v>8</v>
          </cell>
          <cell r="D218">
            <v>40892</v>
          </cell>
          <cell r="E218" t="str">
            <v>GNMA POOL# 426945</v>
          </cell>
          <cell r="F218">
            <v>106.87</v>
          </cell>
          <cell r="G218">
            <v>1882.67</v>
          </cell>
          <cell r="H218">
            <v>282401</v>
          </cell>
          <cell r="I218">
            <v>301801.95</v>
          </cell>
          <cell r="J218">
            <v>1</v>
          </cell>
        </row>
        <row r="219">
          <cell r="A219" t="str">
            <v>36207BY46</v>
          </cell>
          <cell r="B219" t="str">
            <v>36207BY46</v>
          </cell>
          <cell r="C219">
            <v>6</v>
          </cell>
          <cell r="D219">
            <v>40648</v>
          </cell>
          <cell r="E219" t="str">
            <v>GNMA POOL# 427431</v>
          </cell>
          <cell r="F219">
            <v>104.061999</v>
          </cell>
          <cell r="G219">
            <v>824.63</v>
          </cell>
          <cell r="H219">
            <v>164926.67000000001</v>
          </cell>
          <cell r="I219">
            <v>171625.99</v>
          </cell>
          <cell r="J219">
            <v>1</v>
          </cell>
        </row>
        <row r="220">
          <cell r="A220" t="str">
            <v>36207C3N6</v>
          </cell>
          <cell r="B220" t="str">
            <v>36207C3N6</v>
          </cell>
          <cell r="C220">
            <v>6</v>
          </cell>
          <cell r="D220">
            <v>40648</v>
          </cell>
          <cell r="E220" t="str">
            <v>GNMA POOL# 428405</v>
          </cell>
          <cell r="F220">
            <v>104.062003</v>
          </cell>
          <cell r="G220">
            <v>700.06</v>
          </cell>
          <cell r="H220">
            <v>140011.72</v>
          </cell>
          <cell r="I220">
            <v>145699</v>
          </cell>
          <cell r="J220">
            <v>1</v>
          </cell>
        </row>
        <row r="221">
          <cell r="A221" t="str">
            <v>36207DN93</v>
          </cell>
          <cell r="B221" t="str">
            <v>36207DN93</v>
          </cell>
          <cell r="C221">
            <v>6</v>
          </cell>
          <cell r="D221">
            <v>40954</v>
          </cell>
          <cell r="E221" t="str">
            <v>GNMA POOL# 428916</v>
          </cell>
          <cell r="F221">
            <v>104.062011</v>
          </cell>
          <cell r="G221">
            <v>130.47</v>
          </cell>
          <cell r="H221">
            <v>26093.48</v>
          </cell>
          <cell r="I221">
            <v>27153.4</v>
          </cell>
          <cell r="J221">
            <v>1</v>
          </cell>
        </row>
        <row r="222">
          <cell r="A222" t="str">
            <v>36207DNU6</v>
          </cell>
          <cell r="B222" t="str">
            <v>36207DNU6</v>
          </cell>
          <cell r="C222">
            <v>6</v>
          </cell>
          <cell r="D222">
            <v>40739</v>
          </cell>
          <cell r="E222" t="str">
            <v>GNMA POOL# 428903</v>
          </cell>
          <cell r="F222">
            <v>104.062</v>
          </cell>
          <cell r="G222">
            <v>833.67</v>
          </cell>
          <cell r="H222">
            <v>166734.87</v>
          </cell>
          <cell r="I222">
            <v>173507.64</v>
          </cell>
          <cell r="J222">
            <v>1</v>
          </cell>
        </row>
        <row r="223">
          <cell r="A223" t="str">
            <v>36207E7J7</v>
          </cell>
          <cell r="B223" t="str">
            <v>36207E7J7</v>
          </cell>
          <cell r="C223">
            <v>6</v>
          </cell>
          <cell r="D223">
            <v>40648</v>
          </cell>
          <cell r="E223" t="str">
            <v>GNMA POOL# 430297</v>
          </cell>
          <cell r="F223">
            <v>104.061998</v>
          </cell>
          <cell r="G223">
            <v>994.26</v>
          </cell>
          <cell r="H223">
            <v>198851.4</v>
          </cell>
          <cell r="I223">
            <v>206928.74</v>
          </cell>
          <cell r="J223">
            <v>1</v>
          </cell>
        </row>
        <row r="224">
          <cell r="A224" t="str">
            <v>36207GLS6</v>
          </cell>
          <cell r="B224" t="str">
            <v>36207GLS6</v>
          </cell>
          <cell r="C224">
            <v>8</v>
          </cell>
          <cell r="D224">
            <v>40831</v>
          </cell>
          <cell r="E224" t="str">
            <v>GNMA POOL# 431537</v>
          </cell>
          <cell r="F224">
            <v>106.87</v>
          </cell>
          <cell r="G224">
            <v>2541.17</v>
          </cell>
          <cell r="H224">
            <v>381174.83</v>
          </cell>
          <cell r="I224">
            <v>407361.54</v>
          </cell>
          <cell r="J224">
            <v>1</v>
          </cell>
        </row>
        <row r="225">
          <cell r="A225" t="str">
            <v>36207GML0</v>
          </cell>
          <cell r="B225" t="str">
            <v>36207GML0</v>
          </cell>
          <cell r="C225">
            <v>8</v>
          </cell>
          <cell r="D225">
            <v>40862</v>
          </cell>
          <cell r="E225" t="str">
            <v>GNMA POOL# 431563</v>
          </cell>
          <cell r="F225">
            <v>106.87</v>
          </cell>
          <cell r="G225">
            <v>3941.96</v>
          </cell>
          <cell r="H225">
            <v>591294.04</v>
          </cell>
          <cell r="I225">
            <v>631915.93999999994</v>
          </cell>
          <cell r="J225">
            <v>1</v>
          </cell>
        </row>
        <row r="226">
          <cell r="A226" t="str">
            <v>36207M3Z7</v>
          </cell>
          <cell r="B226" t="str">
            <v>36207M3Z7</v>
          </cell>
          <cell r="C226">
            <v>8</v>
          </cell>
          <cell r="D226">
            <v>40862</v>
          </cell>
          <cell r="E226" t="str">
            <v>GNMA POOL# 436516</v>
          </cell>
          <cell r="F226">
            <v>106.870003</v>
          </cell>
          <cell r="G226">
            <v>1170.3900000000001</v>
          </cell>
          <cell r="H226">
            <v>175558.88</v>
          </cell>
          <cell r="I226">
            <v>187619.78</v>
          </cell>
          <cell r="J226">
            <v>1</v>
          </cell>
        </row>
        <row r="227">
          <cell r="A227" t="str">
            <v>36207NR97</v>
          </cell>
          <cell r="B227" t="str">
            <v>36207NR97</v>
          </cell>
          <cell r="C227">
            <v>8</v>
          </cell>
          <cell r="D227">
            <v>40892</v>
          </cell>
          <cell r="E227" t="str">
            <v>GNMA POOL# 437112</v>
          </cell>
          <cell r="F227">
            <v>106.870001</v>
          </cell>
          <cell r="G227">
            <v>2542.9699999999998</v>
          </cell>
          <cell r="H227">
            <v>381444.8</v>
          </cell>
          <cell r="I227">
            <v>407650.06</v>
          </cell>
          <cell r="J227">
            <v>1</v>
          </cell>
        </row>
        <row r="228">
          <cell r="A228" t="str">
            <v>36207NRU0</v>
          </cell>
          <cell r="B228" t="str">
            <v>36207NRU0</v>
          </cell>
          <cell r="C228">
            <v>8</v>
          </cell>
          <cell r="D228">
            <v>40862</v>
          </cell>
          <cell r="E228" t="str">
            <v>GNMA POOL# 437099</v>
          </cell>
          <cell r="F228">
            <v>106.87</v>
          </cell>
          <cell r="G228">
            <v>3397.32</v>
          </cell>
          <cell r="H228">
            <v>509598.14</v>
          </cell>
          <cell r="I228">
            <v>544607.53</v>
          </cell>
          <cell r="J228">
            <v>1</v>
          </cell>
        </row>
        <row r="229">
          <cell r="A229" t="str">
            <v>36207UBZ0</v>
          </cell>
          <cell r="B229" t="str">
            <v>36207UBZ0</v>
          </cell>
          <cell r="C229">
            <v>8</v>
          </cell>
          <cell r="D229">
            <v>40831</v>
          </cell>
          <cell r="E229" t="str">
            <v>GNMA POOL# 442056</v>
          </cell>
          <cell r="F229">
            <v>106.869998</v>
          </cell>
          <cell r="G229">
            <v>1442.44</v>
          </cell>
          <cell r="H229">
            <v>216365.7</v>
          </cell>
          <cell r="I229">
            <v>231230.02</v>
          </cell>
          <cell r="J229">
            <v>1</v>
          </cell>
        </row>
        <row r="230">
          <cell r="A230" t="str">
            <v>36207UFJ2</v>
          </cell>
          <cell r="B230" t="str">
            <v>36207UFJ2</v>
          </cell>
          <cell r="C230">
            <v>8</v>
          </cell>
          <cell r="D230">
            <v>40892</v>
          </cell>
          <cell r="E230" t="str">
            <v>GNMA POOL# 442169</v>
          </cell>
          <cell r="F230">
            <v>106.87</v>
          </cell>
          <cell r="G230">
            <v>1671.03</v>
          </cell>
          <cell r="H230">
            <v>250655.04</v>
          </cell>
          <cell r="I230">
            <v>267875.03999999998</v>
          </cell>
          <cell r="J230">
            <v>1</v>
          </cell>
        </row>
        <row r="231">
          <cell r="A231" t="str">
            <v>36209L4R4</v>
          </cell>
          <cell r="B231" t="str">
            <v>36209L4R4</v>
          </cell>
          <cell r="C231">
            <v>7</v>
          </cell>
          <cell r="D231">
            <v>47710</v>
          </cell>
          <cell r="E231" t="str">
            <v>GNMA POOL# 475232</v>
          </cell>
          <cell r="F231">
            <v>104.49</v>
          </cell>
          <cell r="G231">
            <v>27641.5</v>
          </cell>
          <cell r="H231">
            <v>4738543.18</v>
          </cell>
          <cell r="I231">
            <v>4951303.7699999996</v>
          </cell>
          <cell r="J231">
            <v>1</v>
          </cell>
        </row>
        <row r="232">
          <cell r="A232" t="str">
            <v>36209RZW6</v>
          </cell>
          <cell r="B232" t="str">
            <v>36209RZW6</v>
          </cell>
          <cell r="C232">
            <v>8</v>
          </cell>
          <cell r="D232">
            <v>42292</v>
          </cell>
          <cell r="E232" t="str">
            <v>GNMA POOL# 479657</v>
          </cell>
          <cell r="F232">
            <v>106.746002</v>
          </cell>
          <cell r="G232">
            <v>831.5</v>
          </cell>
          <cell r="H232">
            <v>124724.68</v>
          </cell>
          <cell r="I232">
            <v>133138.60999999999</v>
          </cell>
          <cell r="J232">
            <v>1</v>
          </cell>
        </row>
        <row r="233">
          <cell r="A233" t="str">
            <v>36210GE91</v>
          </cell>
          <cell r="B233" t="str">
            <v>36210GE91</v>
          </cell>
          <cell r="C233">
            <v>8</v>
          </cell>
          <cell r="D233">
            <v>41927</v>
          </cell>
          <cell r="E233" t="str">
            <v>GNMA POOL# 491660</v>
          </cell>
          <cell r="F233">
            <v>106.315</v>
          </cell>
          <cell r="G233">
            <v>5308.27</v>
          </cell>
          <cell r="H233">
            <v>796240.83</v>
          </cell>
          <cell r="I233">
            <v>846523.44</v>
          </cell>
          <cell r="J233">
            <v>1</v>
          </cell>
        </row>
        <row r="234">
          <cell r="A234" t="str">
            <v>36211FMN2</v>
          </cell>
          <cell r="B234" t="str">
            <v>36211FMN2</v>
          </cell>
          <cell r="C234">
            <v>8</v>
          </cell>
          <cell r="D234">
            <v>42262</v>
          </cell>
          <cell r="E234" t="str">
            <v>GNMA POOL# 511665</v>
          </cell>
          <cell r="F234">
            <v>106.746</v>
          </cell>
          <cell r="G234">
            <v>4694.18</v>
          </cell>
          <cell r="H234">
            <v>704126.89</v>
          </cell>
          <cell r="I234">
            <v>751627.29</v>
          </cell>
          <cell r="J234">
            <v>1</v>
          </cell>
        </row>
        <row r="235">
          <cell r="A235" t="str">
            <v>36211KHA5</v>
          </cell>
          <cell r="B235" t="str">
            <v>36211KHA5</v>
          </cell>
          <cell r="C235">
            <v>8</v>
          </cell>
          <cell r="D235">
            <v>42292</v>
          </cell>
          <cell r="E235" t="str">
            <v>GNMA POOL# 515125</v>
          </cell>
          <cell r="F235">
            <v>106.746</v>
          </cell>
          <cell r="G235">
            <v>4487.3599999999997</v>
          </cell>
          <cell r="H235">
            <v>673104.09</v>
          </cell>
          <cell r="I235">
            <v>718511.69</v>
          </cell>
          <cell r="J235">
            <v>1</v>
          </cell>
        </row>
        <row r="236">
          <cell r="A236" t="str">
            <v>36211KU28</v>
          </cell>
          <cell r="B236" t="str">
            <v>36211KU28</v>
          </cell>
          <cell r="C236">
            <v>8.5</v>
          </cell>
          <cell r="D236">
            <v>47771</v>
          </cell>
          <cell r="E236" t="str">
            <v>GNMA POOL# 515501</v>
          </cell>
          <cell r="F236">
            <v>108.625001</v>
          </cell>
          <cell r="G236">
            <v>3203.28</v>
          </cell>
          <cell r="H236">
            <v>452227.77</v>
          </cell>
          <cell r="I236">
            <v>491232.42</v>
          </cell>
          <cell r="J236">
            <v>1</v>
          </cell>
        </row>
        <row r="237">
          <cell r="A237" t="str">
            <v>36211KVU5</v>
          </cell>
          <cell r="B237" t="str">
            <v>36211KVU5</v>
          </cell>
          <cell r="C237">
            <v>8.5</v>
          </cell>
          <cell r="D237">
            <v>47802</v>
          </cell>
          <cell r="E237" t="str">
            <v>GNMA POOL# 515527</v>
          </cell>
          <cell r="F237">
            <v>107.807</v>
          </cell>
          <cell r="G237">
            <v>12256.07</v>
          </cell>
          <cell r="H237">
            <v>1730268.93</v>
          </cell>
          <cell r="I237">
            <v>1865351.03</v>
          </cell>
          <cell r="J237">
            <v>1</v>
          </cell>
        </row>
        <row r="238">
          <cell r="A238" t="str">
            <v>36211KVV3</v>
          </cell>
          <cell r="B238" t="str">
            <v>36211KVV3</v>
          </cell>
          <cell r="C238">
            <v>8.5</v>
          </cell>
          <cell r="D238">
            <v>47802</v>
          </cell>
          <cell r="E238" t="str">
            <v>GNMA POOL# 515528</v>
          </cell>
          <cell r="F238">
            <v>107.807</v>
          </cell>
          <cell r="G238">
            <v>11443.38</v>
          </cell>
          <cell r="H238">
            <v>1615535.73</v>
          </cell>
          <cell r="I238">
            <v>1741660.6</v>
          </cell>
          <cell r="J238">
            <v>1</v>
          </cell>
        </row>
        <row r="239">
          <cell r="A239" t="str">
            <v>36211P6X6</v>
          </cell>
          <cell r="B239" t="str">
            <v>36211P6X6</v>
          </cell>
          <cell r="C239">
            <v>8</v>
          </cell>
          <cell r="D239">
            <v>42050</v>
          </cell>
          <cell r="E239" t="str">
            <v>GNMA POOL# 519386</v>
          </cell>
          <cell r="F239">
            <v>106.31499700000001</v>
          </cell>
          <cell r="G239">
            <v>473.53</v>
          </cell>
          <cell r="H239">
            <v>71029.33</v>
          </cell>
          <cell r="I239">
            <v>75514.83</v>
          </cell>
          <cell r="J239">
            <v>1</v>
          </cell>
        </row>
        <row r="240">
          <cell r="A240" t="str">
            <v>36211QA50</v>
          </cell>
          <cell r="B240" t="str">
            <v>36211QA50</v>
          </cell>
          <cell r="C240">
            <v>8</v>
          </cell>
          <cell r="D240">
            <v>42200</v>
          </cell>
          <cell r="E240" t="str">
            <v>GNMA POOL# 519428</v>
          </cell>
          <cell r="F240">
            <v>106.745999</v>
          </cell>
          <cell r="G240">
            <v>3146.86</v>
          </cell>
          <cell r="H240">
            <v>472028.53</v>
          </cell>
          <cell r="I240">
            <v>503871.57</v>
          </cell>
          <cell r="J240">
            <v>1</v>
          </cell>
        </row>
        <row r="241">
          <cell r="A241" t="str">
            <v>36211RR27</v>
          </cell>
          <cell r="B241" t="str">
            <v>36211RR27</v>
          </cell>
          <cell r="C241">
            <v>8</v>
          </cell>
          <cell r="D241">
            <v>42231</v>
          </cell>
          <cell r="E241" t="str">
            <v>GNMA POOL# 520805</v>
          </cell>
          <cell r="F241">
            <v>106.745998</v>
          </cell>
          <cell r="G241">
            <v>1373.13</v>
          </cell>
          <cell r="H241">
            <v>205969.96</v>
          </cell>
          <cell r="I241">
            <v>219864.69</v>
          </cell>
          <cell r="J241">
            <v>1</v>
          </cell>
        </row>
        <row r="242">
          <cell r="A242" t="str">
            <v>36211RRZ4</v>
          </cell>
          <cell r="B242" t="str">
            <v>36211RRZ4</v>
          </cell>
          <cell r="C242">
            <v>8</v>
          </cell>
          <cell r="D242">
            <v>42231</v>
          </cell>
          <cell r="E242" t="str">
            <v>GNMA POOL# 520804</v>
          </cell>
          <cell r="F242">
            <v>106.746</v>
          </cell>
          <cell r="G242">
            <v>5395.25</v>
          </cell>
          <cell r="H242">
            <v>809287.61</v>
          </cell>
          <cell r="I242">
            <v>863882.15</v>
          </cell>
          <cell r="J242">
            <v>1</v>
          </cell>
        </row>
        <row r="243">
          <cell r="A243" t="str">
            <v>36211SMY0</v>
          </cell>
          <cell r="B243" t="str">
            <v>36211SMY0</v>
          </cell>
          <cell r="C243">
            <v>8</v>
          </cell>
          <cell r="D243">
            <v>41958</v>
          </cell>
          <cell r="E243" t="str">
            <v>GNMA POOL# 521575</v>
          </cell>
          <cell r="F243">
            <v>106.315</v>
          </cell>
          <cell r="G243">
            <v>3769.6</v>
          </cell>
          <cell r="H243">
            <v>565440.06000000006</v>
          </cell>
          <cell r="I243">
            <v>601147.6</v>
          </cell>
          <cell r="J243">
            <v>1</v>
          </cell>
        </row>
        <row r="244">
          <cell r="A244" t="str">
            <v>36211XW36</v>
          </cell>
          <cell r="B244" t="str">
            <v>36211XW36</v>
          </cell>
          <cell r="C244">
            <v>8</v>
          </cell>
          <cell r="D244">
            <v>42200</v>
          </cell>
          <cell r="E244" t="str">
            <v>GNMA POOL# 526366</v>
          </cell>
          <cell r="F244">
            <v>106.314999</v>
          </cell>
          <cell r="G244">
            <v>2671.67</v>
          </cell>
          <cell r="H244">
            <v>400750.83</v>
          </cell>
          <cell r="I244">
            <v>426058.23999999999</v>
          </cell>
          <cell r="J244">
            <v>1</v>
          </cell>
        </row>
        <row r="245">
          <cell r="A245" t="str">
            <v>36211YXD1</v>
          </cell>
          <cell r="B245" t="str">
            <v>36211YXD1</v>
          </cell>
          <cell r="C245">
            <v>8</v>
          </cell>
          <cell r="D245">
            <v>42231</v>
          </cell>
          <cell r="E245" t="str">
            <v>GNMA POOL# 527276</v>
          </cell>
          <cell r="F245">
            <v>106.745999</v>
          </cell>
          <cell r="G245">
            <v>2165.64</v>
          </cell>
          <cell r="H245">
            <v>324846.34000000003</v>
          </cell>
          <cell r="I245">
            <v>346760.47</v>
          </cell>
          <cell r="J245">
            <v>1</v>
          </cell>
        </row>
        <row r="246">
          <cell r="A246" t="str">
            <v>36212C5J6</v>
          </cell>
          <cell r="B246" t="str">
            <v>36212C5J6</v>
          </cell>
          <cell r="C246">
            <v>8</v>
          </cell>
          <cell r="D246">
            <v>42292</v>
          </cell>
          <cell r="E246" t="str">
            <v>GNMA POOL# 530149</v>
          </cell>
          <cell r="F246">
            <v>106.746</v>
          </cell>
          <cell r="G246">
            <v>3694.03</v>
          </cell>
          <cell r="H246">
            <v>554104.1</v>
          </cell>
          <cell r="I246">
            <v>591483.96</v>
          </cell>
          <cell r="J246">
            <v>1</v>
          </cell>
        </row>
        <row r="247">
          <cell r="A247" t="str">
            <v>36212ECY1</v>
          </cell>
          <cell r="B247" t="str">
            <v>36212ECY1</v>
          </cell>
          <cell r="C247">
            <v>8</v>
          </cell>
          <cell r="D247">
            <v>42170</v>
          </cell>
          <cell r="E247" t="str">
            <v>GNMA POOL# 531187</v>
          </cell>
          <cell r="F247">
            <v>106.746</v>
          </cell>
          <cell r="G247">
            <v>5175.9399999999996</v>
          </cell>
          <cell r="H247">
            <v>776391.62</v>
          </cell>
          <cell r="I247">
            <v>828767</v>
          </cell>
          <cell r="J247">
            <v>1</v>
          </cell>
        </row>
        <row r="248">
          <cell r="A248" t="str">
            <v>36212EGP6</v>
          </cell>
          <cell r="B248" t="str">
            <v>36212EGP6</v>
          </cell>
          <cell r="C248">
            <v>8.5</v>
          </cell>
          <cell r="D248">
            <v>47710</v>
          </cell>
          <cell r="E248" t="str">
            <v>GNMA POOL# 531306</v>
          </cell>
          <cell r="F248">
            <v>107.806995</v>
          </cell>
          <cell r="G248">
            <v>617.03</v>
          </cell>
          <cell r="H248">
            <v>87109.7</v>
          </cell>
          <cell r="I248">
            <v>93910.35</v>
          </cell>
          <cell r="J248">
            <v>1</v>
          </cell>
        </row>
        <row r="249">
          <cell r="A249" t="str">
            <v>36212KAP8</v>
          </cell>
          <cell r="B249" t="str">
            <v>36212KAP8</v>
          </cell>
          <cell r="C249">
            <v>8</v>
          </cell>
          <cell r="D249">
            <v>42323</v>
          </cell>
          <cell r="E249" t="str">
            <v>GNMA POOL# 535614</v>
          </cell>
          <cell r="F249">
            <v>106.746</v>
          </cell>
          <cell r="G249">
            <v>3349.89</v>
          </cell>
          <cell r="H249">
            <v>502482.99</v>
          </cell>
          <cell r="I249">
            <v>536380.49</v>
          </cell>
          <cell r="J249">
            <v>1</v>
          </cell>
        </row>
        <row r="250">
          <cell r="A250" t="str">
            <v>362165LD2</v>
          </cell>
          <cell r="B250" t="str">
            <v>362165LD2</v>
          </cell>
          <cell r="C250">
            <v>7</v>
          </cell>
          <cell r="D250">
            <v>39493</v>
          </cell>
          <cell r="E250" t="str">
            <v>GNMA POOL# 184024</v>
          </cell>
          <cell r="F250">
            <v>107.12500199999999</v>
          </cell>
          <cell r="G250">
            <v>934.95</v>
          </cell>
          <cell r="H250">
            <v>160277.99</v>
          </cell>
          <cell r="I250">
            <v>171697.8</v>
          </cell>
          <cell r="J250">
            <v>1</v>
          </cell>
        </row>
        <row r="251">
          <cell r="A251" t="str">
            <v>36216YNX3</v>
          </cell>
          <cell r="B251" t="str">
            <v>36216YNX3</v>
          </cell>
          <cell r="C251">
            <v>7.5</v>
          </cell>
          <cell r="D251">
            <v>39309</v>
          </cell>
          <cell r="E251" t="str">
            <v>GNMA POOL# 178706</v>
          </cell>
          <cell r="F251">
            <v>107.409982</v>
          </cell>
          <cell r="G251">
            <v>118.96</v>
          </cell>
          <cell r="H251">
            <v>19033.11</v>
          </cell>
          <cell r="I251">
            <v>20443.46</v>
          </cell>
          <cell r="J251">
            <v>1</v>
          </cell>
        </row>
        <row r="252">
          <cell r="A252" t="str">
            <v>36217HJY2</v>
          </cell>
          <cell r="B252" t="str">
            <v>36217HJY2</v>
          </cell>
          <cell r="C252">
            <v>7</v>
          </cell>
          <cell r="D252">
            <v>39583</v>
          </cell>
          <cell r="E252" t="str">
            <v>GNMA POOL# 193879</v>
          </cell>
          <cell r="F252">
            <v>107.138002</v>
          </cell>
          <cell r="G252">
            <v>602.14</v>
          </cell>
          <cell r="H252">
            <v>103224.13</v>
          </cell>
          <cell r="I252">
            <v>110592.27</v>
          </cell>
          <cell r="J252">
            <v>1</v>
          </cell>
        </row>
        <row r="253">
          <cell r="A253" t="str">
            <v>36217U6J0</v>
          </cell>
          <cell r="B253" t="str">
            <v>36217U6J0</v>
          </cell>
          <cell r="C253">
            <v>7</v>
          </cell>
          <cell r="D253">
            <v>39370</v>
          </cell>
          <cell r="E253" t="str">
            <v>GNMA POOL# 204373</v>
          </cell>
          <cell r="F253">
            <v>107.12499699999999</v>
          </cell>
          <cell r="G253">
            <v>332.96</v>
          </cell>
          <cell r="H253">
            <v>57079.18</v>
          </cell>
          <cell r="I253">
            <v>61146.07</v>
          </cell>
          <cell r="J253">
            <v>1</v>
          </cell>
        </row>
        <row r="254">
          <cell r="A254" t="str">
            <v>36217YL89</v>
          </cell>
          <cell r="B254" t="str">
            <v>36217YL89</v>
          </cell>
          <cell r="C254">
            <v>7</v>
          </cell>
          <cell r="D254">
            <v>39583</v>
          </cell>
          <cell r="E254" t="str">
            <v>GNMA POOL# 207451</v>
          </cell>
          <cell r="F254">
            <v>107.138002</v>
          </cell>
          <cell r="G254">
            <v>1298.32</v>
          </cell>
          <cell r="H254">
            <v>222569.42</v>
          </cell>
          <cell r="I254">
            <v>238456.43</v>
          </cell>
          <cell r="J254">
            <v>1</v>
          </cell>
        </row>
        <row r="255">
          <cell r="A255" t="str">
            <v>36218KTH0</v>
          </cell>
          <cell r="B255" t="str">
            <v>36218KTH0</v>
          </cell>
          <cell r="C255">
            <v>7.5</v>
          </cell>
          <cell r="D255">
            <v>39462</v>
          </cell>
          <cell r="E255" t="str">
            <v>GNMA POOL# 224752</v>
          </cell>
          <cell r="F255">
            <v>107.41</v>
          </cell>
          <cell r="G255">
            <v>184.73</v>
          </cell>
          <cell r="H255">
            <v>29557.22</v>
          </cell>
          <cell r="I255">
            <v>31747.41</v>
          </cell>
          <cell r="J255">
            <v>1</v>
          </cell>
        </row>
        <row r="256">
          <cell r="A256" t="str">
            <v>36218KVK0</v>
          </cell>
          <cell r="B256" t="str">
            <v>36218KVK0</v>
          </cell>
          <cell r="C256">
            <v>7.5</v>
          </cell>
          <cell r="D256">
            <v>39553</v>
          </cell>
          <cell r="E256" t="str">
            <v>GNMA POOL# 224818</v>
          </cell>
          <cell r="F256">
            <v>107.432999</v>
          </cell>
          <cell r="G256">
            <v>991.59</v>
          </cell>
          <cell r="H256">
            <v>158654.79999999999</v>
          </cell>
          <cell r="I256">
            <v>170447.61</v>
          </cell>
          <cell r="J256">
            <v>1</v>
          </cell>
        </row>
        <row r="257">
          <cell r="A257" t="str">
            <v>36218KVQ7</v>
          </cell>
          <cell r="B257" t="str">
            <v>36218KVQ7</v>
          </cell>
          <cell r="C257">
            <v>8</v>
          </cell>
          <cell r="D257">
            <v>39553</v>
          </cell>
          <cell r="E257" t="str">
            <v>GNMA POOL# 224823</v>
          </cell>
          <cell r="F257">
            <v>107.07901699999999</v>
          </cell>
          <cell r="G257">
            <v>26.93</v>
          </cell>
          <cell r="H257">
            <v>4040.25</v>
          </cell>
          <cell r="I257">
            <v>4326.26</v>
          </cell>
          <cell r="J257">
            <v>1</v>
          </cell>
        </row>
        <row r="258">
          <cell r="A258" t="str">
            <v>362194MX7</v>
          </cell>
          <cell r="B258" t="str">
            <v>362194MX7</v>
          </cell>
          <cell r="C258">
            <v>7</v>
          </cell>
          <cell r="D258">
            <v>39614</v>
          </cell>
          <cell r="E258" t="str">
            <v>GNMA POOL# 266874</v>
          </cell>
          <cell r="F258">
            <v>107.13799899999999</v>
          </cell>
          <cell r="G258">
            <v>1363.83</v>
          </cell>
          <cell r="H258">
            <v>233799</v>
          </cell>
          <cell r="I258">
            <v>250487.57</v>
          </cell>
          <cell r="J258">
            <v>1</v>
          </cell>
        </row>
        <row r="259">
          <cell r="A259" t="str">
            <v>362194NP3</v>
          </cell>
          <cell r="B259" t="str">
            <v>362194NP3</v>
          </cell>
          <cell r="C259">
            <v>7</v>
          </cell>
          <cell r="D259">
            <v>45092</v>
          </cell>
          <cell r="E259" t="str">
            <v>GNMA POOL# 266898</v>
          </cell>
          <cell r="F259">
            <v>104.955</v>
          </cell>
          <cell r="G259">
            <v>4346</v>
          </cell>
          <cell r="H259">
            <v>745028.88</v>
          </cell>
          <cell r="I259">
            <v>781945.06</v>
          </cell>
          <cell r="J259">
            <v>1</v>
          </cell>
        </row>
        <row r="260">
          <cell r="A260" t="str">
            <v>36219LE67</v>
          </cell>
          <cell r="B260" t="str">
            <v>36219LE67</v>
          </cell>
          <cell r="C260">
            <v>8</v>
          </cell>
          <cell r="D260">
            <v>38883</v>
          </cell>
          <cell r="E260" t="str">
            <v>GNMA POOL# 252257</v>
          </cell>
          <cell r="F260">
            <v>105.69005300000001</v>
          </cell>
          <cell r="G260">
            <v>56.21</v>
          </cell>
          <cell r="H260">
            <v>8431.3799999999992</v>
          </cell>
          <cell r="I260">
            <v>8911.1299999999992</v>
          </cell>
          <cell r="J260">
            <v>1</v>
          </cell>
        </row>
        <row r="261">
          <cell r="A261" t="str">
            <v>36219SH77</v>
          </cell>
          <cell r="B261" t="str">
            <v>36219SH77</v>
          </cell>
          <cell r="C261">
            <v>7.5</v>
          </cell>
          <cell r="D261">
            <v>39553</v>
          </cell>
          <cell r="E261" t="str">
            <v>GNMA POOL# 257754</v>
          </cell>
          <cell r="F261">
            <v>107.432996</v>
          </cell>
          <cell r="G261">
            <v>129.62</v>
          </cell>
          <cell r="H261">
            <v>20739.82</v>
          </cell>
          <cell r="I261">
            <v>22281.41</v>
          </cell>
          <cell r="J261">
            <v>1</v>
          </cell>
        </row>
        <row r="262">
          <cell r="A262" t="str">
            <v>3622032M2</v>
          </cell>
          <cell r="B262" t="str">
            <v>3622032M2</v>
          </cell>
          <cell r="C262">
            <v>8</v>
          </cell>
          <cell r="D262">
            <v>38913</v>
          </cell>
          <cell r="E262" t="str">
            <v>GNMA POOL# 296080</v>
          </cell>
          <cell r="F262">
            <v>105.689969</v>
          </cell>
          <cell r="G262">
            <v>16.899999999999999</v>
          </cell>
          <cell r="H262">
            <v>2534.46</v>
          </cell>
          <cell r="I262">
            <v>2678.67</v>
          </cell>
          <cell r="J262">
            <v>1</v>
          </cell>
        </row>
        <row r="263">
          <cell r="A263" t="str">
            <v>3622047A1</v>
          </cell>
          <cell r="B263" t="str">
            <v>3622047A1</v>
          </cell>
          <cell r="C263">
            <v>7.5</v>
          </cell>
          <cell r="D263">
            <v>39248</v>
          </cell>
          <cell r="E263" t="str">
            <v>GNMA POOL# 297089</v>
          </cell>
          <cell r="F263">
            <v>107.41</v>
          </cell>
          <cell r="G263">
            <v>65.349999999999994</v>
          </cell>
          <cell r="H263">
            <v>10455.6</v>
          </cell>
          <cell r="I263">
            <v>11230.36</v>
          </cell>
          <cell r="J263">
            <v>1</v>
          </cell>
        </row>
        <row r="264">
          <cell r="A264" t="str">
            <v>362205JT4</v>
          </cell>
          <cell r="B264" t="str">
            <v>362205JT4</v>
          </cell>
          <cell r="C264">
            <v>7.5</v>
          </cell>
          <cell r="D264">
            <v>39522</v>
          </cell>
          <cell r="E264" t="str">
            <v>GNMA POOL# 297374</v>
          </cell>
          <cell r="F264">
            <v>107.433001</v>
          </cell>
          <cell r="G264">
            <v>2099.0300000000002</v>
          </cell>
          <cell r="H264">
            <v>335845.12</v>
          </cell>
          <cell r="I264">
            <v>360808.49</v>
          </cell>
          <cell r="J264">
            <v>1</v>
          </cell>
        </row>
        <row r="265">
          <cell r="A265" t="str">
            <v>362205JU1</v>
          </cell>
          <cell r="B265" t="str">
            <v>362205JU1</v>
          </cell>
          <cell r="C265">
            <v>8</v>
          </cell>
          <cell r="D265">
            <v>39522</v>
          </cell>
          <cell r="E265" t="str">
            <v>GNMA POOL# 297375</v>
          </cell>
          <cell r="F265">
            <v>107.078993</v>
          </cell>
          <cell r="G265">
            <v>135.68</v>
          </cell>
          <cell r="H265">
            <v>20352.330000000002</v>
          </cell>
          <cell r="I265">
            <v>21793.07</v>
          </cell>
          <cell r="J265">
            <v>1</v>
          </cell>
        </row>
        <row r="266">
          <cell r="A266" t="str">
            <v>362205XW1</v>
          </cell>
          <cell r="B266" t="str">
            <v>362205XW1</v>
          </cell>
          <cell r="C266">
            <v>7.5</v>
          </cell>
          <cell r="D266">
            <v>39309</v>
          </cell>
          <cell r="E266" t="str">
            <v>GNMA POOL# 297793</v>
          </cell>
          <cell r="F266">
            <v>107.409992</v>
          </cell>
          <cell r="G266">
            <v>320.99</v>
          </cell>
          <cell r="H266">
            <v>51357.68</v>
          </cell>
          <cell r="I266">
            <v>55163.28</v>
          </cell>
          <cell r="J266">
            <v>1</v>
          </cell>
        </row>
        <row r="267">
          <cell r="A267" t="str">
            <v>3622095B0</v>
          </cell>
          <cell r="B267" t="str">
            <v>3622095B0</v>
          </cell>
          <cell r="C267">
            <v>7.5</v>
          </cell>
          <cell r="D267">
            <v>39340</v>
          </cell>
          <cell r="E267" t="str">
            <v>GNMA POOL# 301542</v>
          </cell>
          <cell r="F267">
            <v>107.40999100000001</v>
          </cell>
          <cell r="G267">
            <v>277.58999999999997</v>
          </cell>
          <cell r="H267">
            <v>44414.63</v>
          </cell>
          <cell r="I267">
            <v>47705.75</v>
          </cell>
          <cell r="J267">
            <v>1</v>
          </cell>
        </row>
        <row r="268">
          <cell r="A268" t="str">
            <v>3622097G7</v>
          </cell>
          <cell r="B268" t="str">
            <v>3622097G7</v>
          </cell>
          <cell r="C268">
            <v>7.5</v>
          </cell>
          <cell r="D268">
            <v>39370</v>
          </cell>
          <cell r="E268" t="str">
            <v>GNMA POOL# 301595</v>
          </cell>
          <cell r="F268">
            <v>107.410005</v>
          </cell>
          <cell r="G268">
            <v>551</v>
          </cell>
          <cell r="H268">
            <v>88159.46</v>
          </cell>
          <cell r="I268">
            <v>94692.08</v>
          </cell>
          <cell r="J268">
            <v>1</v>
          </cell>
        </row>
        <row r="269">
          <cell r="A269" t="str">
            <v>36220SAX4</v>
          </cell>
          <cell r="B269" t="str">
            <v>36220SAX4</v>
          </cell>
          <cell r="C269">
            <v>8</v>
          </cell>
          <cell r="D269">
            <v>38398</v>
          </cell>
          <cell r="E269" t="str">
            <v>GNMA POOL# 286322</v>
          </cell>
          <cell r="F269">
            <v>105.69004099999999</v>
          </cell>
          <cell r="G269">
            <v>81.86</v>
          </cell>
          <cell r="H269">
            <v>12279.35</v>
          </cell>
          <cell r="I269">
            <v>12978.05</v>
          </cell>
          <cell r="J269">
            <v>1</v>
          </cell>
        </row>
        <row r="270">
          <cell r="A270" t="str">
            <v>36223CCU0</v>
          </cell>
          <cell r="B270" t="str">
            <v>36223CCU0</v>
          </cell>
          <cell r="C270">
            <v>8</v>
          </cell>
          <cell r="D270">
            <v>38852</v>
          </cell>
          <cell r="E270" t="str">
            <v>GNMA POOL# 303483</v>
          </cell>
          <cell r="F270">
            <v>105.69004</v>
          </cell>
          <cell r="G270">
            <v>24.25</v>
          </cell>
          <cell r="H270">
            <v>3637.76</v>
          </cell>
          <cell r="I270">
            <v>3844.75</v>
          </cell>
          <cell r="J270">
            <v>1</v>
          </cell>
        </row>
        <row r="271">
          <cell r="A271" t="str">
            <v>36223FB67</v>
          </cell>
          <cell r="B271" t="str">
            <v>36223FB67</v>
          </cell>
          <cell r="C271">
            <v>8</v>
          </cell>
          <cell r="D271">
            <v>38852</v>
          </cell>
          <cell r="E271" t="str">
            <v>GNMA POOL# 306161</v>
          </cell>
          <cell r="F271">
            <v>105.689978</v>
          </cell>
          <cell r="G271">
            <v>30.05</v>
          </cell>
          <cell r="H271">
            <v>4507.75</v>
          </cell>
          <cell r="I271">
            <v>4764.24</v>
          </cell>
          <cell r="J271">
            <v>1</v>
          </cell>
        </row>
        <row r="272">
          <cell r="A272" t="str">
            <v>36223HQ91</v>
          </cell>
          <cell r="B272" t="str">
            <v>36223HQ91</v>
          </cell>
          <cell r="C272">
            <v>7</v>
          </cell>
          <cell r="D272">
            <v>39583</v>
          </cell>
          <cell r="E272" t="str">
            <v>GNMA POOL# 308380</v>
          </cell>
          <cell r="F272">
            <v>107.138001</v>
          </cell>
          <cell r="G272">
            <v>844.49</v>
          </cell>
          <cell r="H272">
            <v>144770.22</v>
          </cell>
          <cell r="I272">
            <v>155103.92000000001</v>
          </cell>
          <cell r="J272">
            <v>1</v>
          </cell>
        </row>
        <row r="273">
          <cell r="A273" t="str">
            <v>36223HQT7</v>
          </cell>
          <cell r="B273" t="str">
            <v>36223HQT7</v>
          </cell>
          <cell r="C273">
            <v>7.5</v>
          </cell>
          <cell r="D273">
            <v>39522</v>
          </cell>
          <cell r="E273" t="str">
            <v>GNMA POOL# 308366</v>
          </cell>
          <cell r="F273">
            <v>107.432996</v>
          </cell>
          <cell r="G273">
            <v>347.94</v>
          </cell>
          <cell r="H273">
            <v>55670.69</v>
          </cell>
          <cell r="I273">
            <v>59808.69</v>
          </cell>
          <cell r="J273">
            <v>1</v>
          </cell>
        </row>
        <row r="274">
          <cell r="A274" t="str">
            <v>36223L3K2</v>
          </cell>
          <cell r="B274" t="str">
            <v>36223L3K2</v>
          </cell>
          <cell r="C274">
            <v>8</v>
          </cell>
          <cell r="D274">
            <v>39097</v>
          </cell>
          <cell r="E274" t="str">
            <v>GNMA POOL# 311402</v>
          </cell>
          <cell r="F274">
            <v>105.69001299999999</v>
          </cell>
          <cell r="G274">
            <v>214.48</v>
          </cell>
          <cell r="H274">
            <v>32172.51</v>
          </cell>
          <cell r="I274">
            <v>34003.129999999997</v>
          </cell>
          <cell r="J274">
            <v>1</v>
          </cell>
        </row>
        <row r="275">
          <cell r="A275" t="str">
            <v>36223MU53</v>
          </cell>
          <cell r="B275" t="str">
            <v>36223MU53</v>
          </cell>
          <cell r="C275">
            <v>8</v>
          </cell>
          <cell r="D275">
            <v>38975</v>
          </cell>
          <cell r="E275" t="str">
            <v>GNMA POOL# 312104</v>
          </cell>
          <cell r="F275">
            <v>105.690004</v>
          </cell>
          <cell r="G275">
            <v>406.04</v>
          </cell>
          <cell r="H275">
            <v>60905.93</v>
          </cell>
          <cell r="I275">
            <v>64371.48</v>
          </cell>
          <cell r="J275">
            <v>1</v>
          </cell>
        </row>
        <row r="276">
          <cell r="A276" t="str">
            <v>36223NCW2</v>
          </cell>
          <cell r="B276" t="str">
            <v>36223NCW2</v>
          </cell>
          <cell r="C276">
            <v>8</v>
          </cell>
          <cell r="D276">
            <v>38944</v>
          </cell>
          <cell r="E276" t="str">
            <v>GNMA POOL# 312485</v>
          </cell>
          <cell r="F276">
            <v>105.689989</v>
          </cell>
          <cell r="G276">
            <v>173.13</v>
          </cell>
          <cell r="H276">
            <v>25969.119999999999</v>
          </cell>
          <cell r="I276">
            <v>27446.76</v>
          </cell>
          <cell r="J276">
            <v>1</v>
          </cell>
        </row>
        <row r="277">
          <cell r="A277" t="str">
            <v>36223NTU8</v>
          </cell>
          <cell r="B277" t="str">
            <v>36223NTU8</v>
          </cell>
          <cell r="C277">
            <v>8</v>
          </cell>
          <cell r="D277">
            <v>38944</v>
          </cell>
          <cell r="E277" t="str">
            <v>GNMA POOL# 312963</v>
          </cell>
          <cell r="F277">
            <v>105.68998999999999</v>
          </cell>
          <cell r="G277">
            <v>105.82</v>
          </cell>
          <cell r="H277">
            <v>15873.14</v>
          </cell>
          <cell r="I277">
            <v>16776.32</v>
          </cell>
          <cell r="J277">
            <v>1</v>
          </cell>
        </row>
        <row r="278">
          <cell r="A278" t="str">
            <v>36223QX69</v>
          </cell>
          <cell r="B278" t="str">
            <v>36223QX69</v>
          </cell>
          <cell r="C278">
            <v>8</v>
          </cell>
          <cell r="D278">
            <v>39217</v>
          </cell>
          <cell r="E278" t="str">
            <v>GNMA POOL# 314901</v>
          </cell>
          <cell r="F278">
            <v>107.067998</v>
          </cell>
          <cell r="G278">
            <v>195.62</v>
          </cell>
          <cell r="H278">
            <v>29342.82</v>
          </cell>
          <cell r="I278">
            <v>31416.77</v>
          </cell>
          <cell r="J278">
            <v>1</v>
          </cell>
        </row>
        <row r="279">
          <cell r="A279" t="str">
            <v>36223RAA3</v>
          </cell>
          <cell r="B279" t="str">
            <v>36223RAA3</v>
          </cell>
          <cell r="C279">
            <v>7.5</v>
          </cell>
          <cell r="D279">
            <v>39066</v>
          </cell>
          <cell r="E279" t="str">
            <v>GNMA POOL# 315101</v>
          </cell>
          <cell r="F279">
            <v>105.97601400000001</v>
          </cell>
          <cell r="G279">
            <v>164.62</v>
          </cell>
          <cell r="H279">
            <v>26339.63</v>
          </cell>
          <cell r="I279">
            <v>27913.69</v>
          </cell>
          <cell r="J279">
            <v>1</v>
          </cell>
        </row>
        <row r="280">
          <cell r="A280" t="str">
            <v>36223RBX2</v>
          </cell>
          <cell r="B280" t="str">
            <v>36223RBX2</v>
          </cell>
          <cell r="C280">
            <v>7.5</v>
          </cell>
          <cell r="D280">
            <v>39156</v>
          </cell>
          <cell r="E280" t="str">
            <v>GNMA POOL# 315154</v>
          </cell>
          <cell r="F280">
            <v>107.409995</v>
          </cell>
          <cell r="G280">
            <v>300.33999999999997</v>
          </cell>
          <cell r="H280">
            <v>48054.42</v>
          </cell>
          <cell r="I280">
            <v>51615.25</v>
          </cell>
          <cell r="J280">
            <v>1</v>
          </cell>
        </row>
        <row r="281">
          <cell r="A281" t="str">
            <v>36223RE50</v>
          </cell>
          <cell r="B281" t="str">
            <v>36223RE50</v>
          </cell>
          <cell r="C281">
            <v>7</v>
          </cell>
          <cell r="D281">
            <v>44880</v>
          </cell>
          <cell r="E281" t="str">
            <v>GNMA POOL# 315256</v>
          </cell>
          <cell r="F281">
            <v>104.956003</v>
          </cell>
          <cell r="G281">
            <v>761</v>
          </cell>
          <cell r="H281">
            <v>130457.55</v>
          </cell>
          <cell r="I281">
            <v>136923.03</v>
          </cell>
          <cell r="J281">
            <v>1</v>
          </cell>
        </row>
        <row r="282">
          <cell r="A282" t="str">
            <v>36223S4L4</v>
          </cell>
          <cell r="B282" t="str">
            <v>36223S4L4</v>
          </cell>
          <cell r="C282">
            <v>8</v>
          </cell>
          <cell r="D282">
            <v>39278</v>
          </cell>
          <cell r="E282" t="str">
            <v>GNMA POOL# 316827</v>
          </cell>
          <cell r="F282">
            <v>107.067987</v>
          </cell>
          <cell r="G282">
            <v>53</v>
          </cell>
          <cell r="H282">
            <v>7949.93</v>
          </cell>
          <cell r="I282">
            <v>8511.83</v>
          </cell>
          <cell r="J282">
            <v>1</v>
          </cell>
        </row>
        <row r="283">
          <cell r="A283" t="str">
            <v>36223SBX0</v>
          </cell>
          <cell r="B283" t="str">
            <v>36223SBX0</v>
          </cell>
          <cell r="C283">
            <v>8</v>
          </cell>
          <cell r="D283">
            <v>39097</v>
          </cell>
          <cell r="E283" t="str">
            <v>GNMA POOL# 316054</v>
          </cell>
          <cell r="F283">
            <v>105.69012499999999</v>
          </cell>
          <cell r="G283">
            <v>11.98</v>
          </cell>
          <cell r="H283">
            <v>1796.27</v>
          </cell>
          <cell r="I283">
            <v>1898.48</v>
          </cell>
          <cell r="J283">
            <v>1</v>
          </cell>
        </row>
        <row r="284">
          <cell r="A284" t="str">
            <v>36223SDP5</v>
          </cell>
          <cell r="B284" t="str">
            <v>36223SDP5</v>
          </cell>
          <cell r="C284">
            <v>7.5</v>
          </cell>
          <cell r="D284">
            <v>39156</v>
          </cell>
          <cell r="E284" t="str">
            <v>GNMA POOL# 316110</v>
          </cell>
          <cell r="F284">
            <v>107.410008</v>
          </cell>
          <cell r="G284">
            <v>194.55</v>
          </cell>
          <cell r="H284">
            <v>31128.71</v>
          </cell>
          <cell r="I284">
            <v>33435.35</v>
          </cell>
          <cell r="J284">
            <v>1</v>
          </cell>
        </row>
        <row r="285">
          <cell r="A285" t="str">
            <v>36223T6C0</v>
          </cell>
          <cell r="B285" t="str">
            <v>36223T6C0</v>
          </cell>
          <cell r="C285">
            <v>7.5</v>
          </cell>
          <cell r="D285">
            <v>39156</v>
          </cell>
          <cell r="E285" t="str">
            <v>GNMA POOL# 317767</v>
          </cell>
          <cell r="F285">
            <v>105.976046</v>
          </cell>
          <cell r="G285">
            <v>66.66</v>
          </cell>
          <cell r="H285">
            <v>10665.58</v>
          </cell>
          <cell r="I285">
            <v>11302.96</v>
          </cell>
          <cell r="J285">
            <v>1</v>
          </cell>
        </row>
        <row r="286">
          <cell r="A286" t="str">
            <v>36223UCY2</v>
          </cell>
          <cell r="B286" t="str">
            <v>36223UCY2</v>
          </cell>
          <cell r="C286">
            <v>8</v>
          </cell>
          <cell r="D286">
            <v>39187</v>
          </cell>
          <cell r="E286" t="str">
            <v>GNMA POOL# 317887</v>
          </cell>
          <cell r="F286">
            <v>107.067978</v>
          </cell>
          <cell r="G286">
            <v>133.31</v>
          </cell>
          <cell r="H286">
            <v>19997.09</v>
          </cell>
          <cell r="I286">
            <v>21410.48</v>
          </cell>
          <cell r="J286">
            <v>1</v>
          </cell>
        </row>
        <row r="287">
          <cell r="A287" t="str">
            <v>36223UGW2</v>
          </cell>
          <cell r="B287" t="str">
            <v>36223UGW2</v>
          </cell>
          <cell r="C287">
            <v>8</v>
          </cell>
          <cell r="D287">
            <v>39217</v>
          </cell>
          <cell r="E287" t="str">
            <v>GNMA POOL# 318013</v>
          </cell>
          <cell r="F287">
            <v>107.068</v>
          </cell>
          <cell r="G287">
            <v>133.38</v>
          </cell>
          <cell r="H287">
            <v>20007.5</v>
          </cell>
          <cell r="I287">
            <v>21421.63</v>
          </cell>
          <cell r="J287">
            <v>1</v>
          </cell>
        </row>
        <row r="288">
          <cell r="A288" t="str">
            <v>36223UU48</v>
          </cell>
          <cell r="B288" t="str">
            <v>36223UU48</v>
          </cell>
          <cell r="C288">
            <v>8</v>
          </cell>
          <cell r="D288">
            <v>39036</v>
          </cell>
          <cell r="E288" t="str">
            <v>GNMA POOL# 318403</v>
          </cell>
          <cell r="F288">
            <v>105.690032</v>
          </cell>
          <cell r="G288">
            <v>13.01</v>
          </cell>
          <cell r="H288">
            <v>1950.78</v>
          </cell>
          <cell r="I288">
            <v>2061.7800000000002</v>
          </cell>
          <cell r="J288">
            <v>1</v>
          </cell>
        </row>
        <row r="289">
          <cell r="A289" t="str">
            <v>36223V5S1</v>
          </cell>
          <cell r="B289" t="str">
            <v>36223V5S1</v>
          </cell>
          <cell r="C289">
            <v>7.5</v>
          </cell>
          <cell r="D289">
            <v>39156</v>
          </cell>
          <cell r="E289" t="str">
            <v>GNMA POOL# 319557</v>
          </cell>
          <cell r="F289">
            <v>107.41</v>
          </cell>
          <cell r="G289">
            <v>373.27</v>
          </cell>
          <cell r="H289">
            <v>59723.89</v>
          </cell>
          <cell r="I289">
            <v>64149.43</v>
          </cell>
          <cell r="J289">
            <v>1</v>
          </cell>
        </row>
        <row r="290">
          <cell r="A290" t="str">
            <v>36223VAU0</v>
          </cell>
          <cell r="B290" t="str">
            <v>36223VAU0</v>
          </cell>
          <cell r="C290">
            <v>8</v>
          </cell>
          <cell r="D290">
            <v>39187</v>
          </cell>
          <cell r="E290" t="str">
            <v>GNMA POOL# 318719</v>
          </cell>
          <cell r="F290">
            <v>107.068003</v>
          </cell>
          <cell r="G290">
            <v>414.41</v>
          </cell>
          <cell r="H290">
            <v>62161.55</v>
          </cell>
          <cell r="I290">
            <v>66555.13</v>
          </cell>
          <cell r="J290">
            <v>1</v>
          </cell>
        </row>
        <row r="291">
          <cell r="A291" t="str">
            <v>36223VBB1</v>
          </cell>
          <cell r="B291" t="str">
            <v>36223VBB1</v>
          </cell>
          <cell r="C291">
            <v>8</v>
          </cell>
          <cell r="D291">
            <v>39097</v>
          </cell>
          <cell r="E291" t="str">
            <v>GNMA POOL# 318734</v>
          </cell>
          <cell r="F291">
            <v>107.068016</v>
          </cell>
          <cell r="G291">
            <v>47.78</v>
          </cell>
          <cell r="H291">
            <v>7166.65</v>
          </cell>
          <cell r="I291">
            <v>7673.19</v>
          </cell>
          <cell r="J291">
            <v>1</v>
          </cell>
        </row>
        <row r="292">
          <cell r="A292" t="str">
            <v>36223VBR6</v>
          </cell>
          <cell r="B292" t="str">
            <v>36223VBR6</v>
          </cell>
          <cell r="C292">
            <v>7.5</v>
          </cell>
          <cell r="D292">
            <v>39156</v>
          </cell>
          <cell r="E292" t="str">
            <v>GNMA POOL# 318748</v>
          </cell>
          <cell r="F292">
            <v>107.40999100000001</v>
          </cell>
          <cell r="G292">
            <v>103.48</v>
          </cell>
          <cell r="H292">
            <v>16556.43</v>
          </cell>
          <cell r="I292">
            <v>17783.259999999998</v>
          </cell>
          <cell r="J292">
            <v>1</v>
          </cell>
        </row>
        <row r="293">
          <cell r="A293" t="str">
            <v>36223VCA2</v>
          </cell>
          <cell r="B293" t="str">
            <v>36223VCA2</v>
          </cell>
          <cell r="C293">
            <v>7.5</v>
          </cell>
          <cell r="D293">
            <v>39097</v>
          </cell>
          <cell r="E293" t="str">
            <v>GNMA POOL# 318765</v>
          </cell>
          <cell r="F293">
            <v>105.97600799999999</v>
          </cell>
          <cell r="G293">
            <v>201.51</v>
          </cell>
          <cell r="H293">
            <v>32241.59</v>
          </cell>
          <cell r="I293">
            <v>34168.35</v>
          </cell>
          <cell r="J293">
            <v>1</v>
          </cell>
        </row>
        <row r="294">
          <cell r="A294" t="str">
            <v>36223VPC4</v>
          </cell>
          <cell r="B294" t="str">
            <v>36223VPC4</v>
          </cell>
          <cell r="C294">
            <v>7.5</v>
          </cell>
          <cell r="D294">
            <v>39156</v>
          </cell>
          <cell r="E294" t="str">
            <v>GNMA POOL# 319119</v>
          </cell>
          <cell r="F294">
            <v>107.409983</v>
          </cell>
          <cell r="G294">
            <v>136.44</v>
          </cell>
          <cell r="H294">
            <v>21830.82</v>
          </cell>
          <cell r="I294">
            <v>23448.48</v>
          </cell>
          <cell r="J294">
            <v>1</v>
          </cell>
        </row>
        <row r="295">
          <cell r="A295" t="str">
            <v>36223VRL2</v>
          </cell>
          <cell r="B295" t="str">
            <v>36223VRL2</v>
          </cell>
          <cell r="C295">
            <v>7.5</v>
          </cell>
          <cell r="D295">
            <v>39156</v>
          </cell>
          <cell r="E295" t="str">
            <v>GNMA POOL# 319191</v>
          </cell>
          <cell r="F295">
            <v>107.41000200000001</v>
          </cell>
          <cell r="G295">
            <v>181</v>
          </cell>
          <cell r="H295">
            <v>28959.37</v>
          </cell>
          <cell r="I295">
            <v>31105.26</v>
          </cell>
          <cell r="J295">
            <v>1</v>
          </cell>
        </row>
        <row r="296">
          <cell r="A296" t="str">
            <v>36223VS72</v>
          </cell>
          <cell r="B296" t="str">
            <v>36223VS72</v>
          </cell>
          <cell r="C296">
            <v>8</v>
          </cell>
          <cell r="D296">
            <v>39217</v>
          </cell>
          <cell r="E296" t="str">
            <v>GNMA POOL# 319242</v>
          </cell>
          <cell r="F296">
            <v>107.06796799999999</v>
          </cell>
          <cell r="G296">
            <v>47.3</v>
          </cell>
          <cell r="H296">
            <v>7095.25</v>
          </cell>
          <cell r="I296">
            <v>7596.74</v>
          </cell>
          <cell r="J296">
            <v>1</v>
          </cell>
        </row>
        <row r="297">
          <cell r="A297" t="str">
            <v>36223WAE4</v>
          </cell>
          <cell r="B297" t="str">
            <v>36223WAE4</v>
          </cell>
          <cell r="C297">
            <v>7</v>
          </cell>
          <cell r="D297">
            <v>45214</v>
          </cell>
          <cell r="E297" t="str">
            <v>GNMA POOL# 319605</v>
          </cell>
          <cell r="F297">
            <v>104.955</v>
          </cell>
          <cell r="G297">
            <v>14697.79</v>
          </cell>
          <cell r="H297">
            <v>2519620.65</v>
          </cell>
          <cell r="I297">
            <v>2644467.85</v>
          </cell>
          <cell r="J297">
            <v>1</v>
          </cell>
        </row>
        <row r="298">
          <cell r="A298" t="str">
            <v>36223WB52</v>
          </cell>
          <cell r="B298" t="str">
            <v>36223WB52</v>
          </cell>
          <cell r="C298">
            <v>7.5</v>
          </cell>
          <cell r="D298">
            <v>39401</v>
          </cell>
          <cell r="E298" t="str">
            <v>GNMA POOL# 319660</v>
          </cell>
          <cell r="F298">
            <v>107.41</v>
          </cell>
          <cell r="G298">
            <v>965.97</v>
          </cell>
          <cell r="H298">
            <v>154554.79</v>
          </cell>
          <cell r="I298">
            <v>166007.29999999999</v>
          </cell>
          <cell r="J298">
            <v>1</v>
          </cell>
        </row>
        <row r="299">
          <cell r="A299" t="str">
            <v>36223WBC7</v>
          </cell>
          <cell r="B299" t="str">
            <v>36223WBC7</v>
          </cell>
          <cell r="C299">
            <v>7</v>
          </cell>
          <cell r="D299">
            <v>44849</v>
          </cell>
          <cell r="E299" t="str">
            <v>GNMA POOL# 319635</v>
          </cell>
          <cell r="F299">
            <v>104.95600399999999</v>
          </cell>
          <cell r="G299">
            <v>317.97000000000003</v>
          </cell>
          <cell r="H299">
            <v>54509.04</v>
          </cell>
          <cell r="I299">
            <v>57210.51</v>
          </cell>
          <cell r="J299">
            <v>1</v>
          </cell>
        </row>
        <row r="300">
          <cell r="A300" t="str">
            <v>36223WBD5</v>
          </cell>
          <cell r="B300" t="str">
            <v>36223WBD5</v>
          </cell>
          <cell r="C300">
            <v>8</v>
          </cell>
          <cell r="D300">
            <v>39370</v>
          </cell>
          <cell r="E300" t="str">
            <v>GNMA POOL# 319636</v>
          </cell>
          <cell r="F300">
            <v>107.06795099999999</v>
          </cell>
          <cell r="G300">
            <v>42.12</v>
          </cell>
          <cell r="H300">
            <v>6317.39</v>
          </cell>
          <cell r="I300">
            <v>6763.9</v>
          </cell>
          <cell r="J300">
            <v>1</v>
          </cell>
        </row>
        <row r="301">
          <cell r="A301" t="str">
            <v>36223WPC2</v>
          </cell>
          <cell r="B301" t="str">
            <v>36223WPC2</v>
          </cell>
          <cell r="C301">
            <v>7.5</v>
          </cell>
          <cell r="D301">
            <v>39401</v>
          </cell>
          <cell r="E301" t="str">
            <v>GNMA POOL# 320019</v>
          </cell>
          <cell r="F301">
            <v>107.40997400000001</v>
          </cell>
          <cell r="G301">
            <v>90.9</v>
          </cell>
          <cell r="H301">
            <v>14544.72</v>
          </cell>
          <cell r="I301">
            <v>15622.48</v>
          </cell>
          <cell r="J301">
            <v>1</v>
          </cell>
        </row>
        <row r="302">
          <cell r="A302" t="str">
            <v>36223WYD0</v>
          </cell>
          <cell r="B302" t="str">
            <v>36223WYD0</v>
          </cell>
          <cell r="C302">
            <v>8</v>
          </cell>
          <cell r="D302">
            <v>39128</v>
          </cell>
          <cell r="E302" t="str">
            <v>GNMA POOL# 320308</v>
          </cell>
          <cell r="F302">
            <v>105.689966</v>
          </cell>
          <cell r="G302">
            <v>8.5399999999999991</v>
          </cell>
          <cell r="H302">
            <v>1281.73</v>
          </cell>
          <cell r="I302">
            <v>1354.66</v>
          </cell>
          <cell r="J302">
            <v>1</v>
          </cell>
        </row>
        <row r="303">
          <cell r="A303" t="str">
            <v>36223X5A6</v>
          </cell>
          <cell r="B303" t="str">
            <v>36223X5A6</v>
          </cell>
          <cell r="C303">
            <v>7.5</v>
          </cell>
          <cell r="D303">
            <v>39493</v>
          </cell>
          <cell r="E303" t="str">
            <v>GNMA POOL# 321341</v>
          </cell>
          <cell r="F303">
            <v>107.409997</v>
          </cell>
          <cell r="G303">
            <v>515.04999999999995</v>
          </cell>
          <cell r="H303">
            <v>82408.67</v>
          </cell>
          <cell r="I303">
            <v>88515.15</v>
          </cell>
          <cell r="J303">
            <v>1</v>
          </cell>
        </row>
        <row r="304">
          <cell r="A304" t="str">
            <v>36223XEV0</v>
          </cell>
          <cell r="B304" t="str">
            <v>36223XEV0</v>
          </cell>
          <cell r="C304">
            <v>7.5</v>
          </cell>
          <cell r="D304">
            <v>39156</v>
          </cell>
          <cell r="E304" t="str">
            <v>GNMA POOL# 320648</v>
          </cell>
          <cell r="F304">
            <v>107.409959</v>
          </cell>
          <cell r="G304">
            <v>47.89</v>
          </cell>
          <cell r="H304">
            <v>7662.93</v>
          </cell>
          <cell r="I304">
            <v>8230.75</v>
          </cell>
          <cell r="J304">
            <v>1</v>
          </cell>
        </row>
        <row r="305">
          <cell r="A305" t="str">
            <v>36223XHF2</v>
          </cell>
          <cell r="B305" t="str">
            <v>36223XHF2</v>
          </cell>
          <cell r="C305">
            <v>7.5</v>
          </cell>
          <cell r="D305">
            <v>39156</v>
          </cell>
          <cell r="E305" t="str">
            <v>GNMA POOL# 320730</v>
          </cell>
          <cell r="F305">
            <v>107.410015</v>
          </cell>
          <cell r="G305">
            <v>135.36000000000001</v>
          </cell>
          <cell r="H305">
            <v>21658.12</v>
          </cell>
          <cell r="I305">
            <v>23262.99</v>
          </cell>
          <cell r="J305">
            <v>1</v>
          </cell>
        </row>
        <row r="306">
          <cell r="A306" t="str">
            <v>36223XKT8</v>
          </cell>
          <cell r="B306" t="str">
            <v>36223XKT8</v>
          </cell>
          <cell r="C306">
            <v>7.5</v>
          </cell>
          <cell r="D306">
            <v>39156</v>
          </cell>
          <cell r="E306" t="str">
            <v>GNMA POOL# 320806</v>
          </cell>
          <cell r="F306">
            <v>107.41000099999999</v>
          </cell>
          <cell r="G306">
            <v>2700.99</v>
          </cell>
          <cell r="H306">
            <v>432157.85</v>
          </cell>
          <cell r="I306">
            <v>464180.75</v>
          </cell>
          <cell r="J306">
            <v>1</v>
          </cell>
        </row>
        <row r="307">
          <cell r="A307" t="str">
            <v>36223XLB6</v>
          </cell>
          <cell r="B307" t="str">
            <v>36223XLB6</v>
          </cell>
          <cell r="C307">
            <v>8</v>
          </cell>
          <cell r="D307">
            <v>39217</v>
          </cell>
          <cell r="E307" t="str">
            <v>GNMA POOL# 320822</v>
          </cell>
          <cell r="F307">
            <v>107.068003</v>
          </cell>
          <cell r="G307">
            <v>408.67</v>
          </cell>
          <cell r="H307">
            <v>61299.78</v>
          </cell>
          <cell r="I307">
            <v>65632.45</v>
          </cell>
          <cell r="J307">
            <v>1</v>
          </cell>
        </row>
        <row r="308">
          <cell r="A308" t="str">
            <v>36223XLK6</v>
          </cell>
          <cell r="B308" t="str">
            <v>36223XLK6</v>
          </cell>
          <cell r="C308">
            <v>8</v>
          </cell>
          <cell r="D308">
            <v>39248</v>
          </cell>
          <cell r="E308" t="str">
            <v>GNMA POOL# 320830</v>
          </cell>
          <cell r="F308">
            <v>107.068004</v>
          </cell>
          <cell r="G308">
            <v>36.97</v>
          </cell>
          <cell r="H308">
            <v>5545.13</v>
          </cell>
          <cell r="I308">
            <v>5937.06</v>
          </cell>
          <cell r="J308">
            <v>1</v>
          </cell>
        </row>
        <row r="309">
          <cell r="A309" t="str">
            <v>36223XNK4</v>
          </cell>
          <cell r="B309" t="str">
            <v>36223XNK4</v>
          </cell>
          <cell r="C309">
            <v>7.5</v>
          </cell>
          <cell r="D309">
            <v>39156</v>
          </cell>
          <cell r="E309" t="str">
            <v>GNMA POOL# 320894</v>
          </cell>
          <cell r="F309">
            <v>107.409998</v>
          </cell>
          <cell r="G309">
            <v>821.89</v>
          </cell>
          <cell r="H309">
            <v>131501.92000000001</v>
          </cell>
          <cell r="I309">
            <v>141246.21</v>
          </cell>
          <cell r="J309">
            <v>1</v>
          </cell>
        </row>
        <row r="310">
          <cell r="A310" t="str">
            <v>36223YPE4</v>
          </cell>
          <cell r="B310" t="str">
            <v>36223YPE4</v>
          </cell>
          <cell r="C310">
            <v>7.5</v>
          </cell>
          <cell r="D310">
            <v>39309</v>
          </cell>
          <cell r="E310" t="str">
            <v>GNMA POOL# 321821</v>
          </cell>
          <cell r="F310">
            <v>107.409999</v>
          </cell>
          <cell r="G310">
            <v>453.89</v>
          </cell>
          <cell r="H310">
            <v>72621.740000000005</v>
          </cell>
          <cell r="I310">
            <v>78003.009999999995</v>
          </cell>
          <cell r="J310">
            <v>1</v>
          </cell>
        </row>
        <row r="311">
          <cell r="A311" t="str">
            <v>36223YPK0</v>
          </cell>
          <cell r="B311" t="str">
            <v>36223YPK0</v>
          </cell>
          <cell r="C311">
            <v>7.5</v>
          </cell>
          <cell r="D311">
            <v>39340</v>
          </cell>
          <cell r="E311" t="str">
            <v>GNMA POOL# 321826</v>
          </cell>
          <cell r="F311">
            <v>107.409999</v>
          </cell>
          <cell r="G311">
            <v>461.85</v>
          </cell>
          <cell r="H311">
            <v>73896.77</v>
          </cell>
          <cell r="I311">
            <v>79372.52</v>
          </cell>
          <cell r="J311">
            <v>1</v>
          </cell>
        </row>
        <row r="312">
          <cell r="A312" t="str">
            <v>36223YQW3</v>
          </cell>
          <cell r="B312" t="str">
            <v>36223YQW3</v>
          </cell>
          <cell r="C312">
            <v>7.5</v>
          </cell>
          <cell r="D312">
            <v>39156</v>
          </cell>
          <cell r="E312" t="str">
            <v>GNMA POOL# 321869</v>
          </cell>
          <cell r="F312">
            <v>107.41</v>
          </cell>
          <cell r="G312">
            <v>593.07000000000005</v>
          </cell>
          <cell r="H312">
            <v>94890.96</v>
          </cell>
          <cell r="I312">
            <v>101922.38</v>
          </cell>
          <cell r="J312">
            <v>1</v>
          </cell>
        </row>
        <row r="313">
          <cell r="A313" t="str">
            <v>36223YTS9</v>
          </cell>
          <cell r="B313" t="str">
            <v>36223YTS9</v>
          </cell>
          <cell r="C313">
            <v>8</v>
          </cell>
          <cell r="D313">
            <v>39522</v>
          </cell>
          <cell r="E313" t="str">
            <v>GNMA POOL# 321961</v>
          </cell>
          <cell r="F313">
            <v>107.078997</v>
          </cell>
          <cell r="G313">
            <v>775.87</v>
          </cell>
          <cell r="H313">
            <v>116380.05</v>
          </cell>
          <cell r="I313">
            <v>124618.59</v>
          </cell>
          <cell r="J313">
            <v>1</v>
          </cell>
        </row>
        <row r="314">
          <cell r="A314" t="str">
            <v>36224A5B3</v>
          </cell>
          <cell r="B314" t="str">
            <v>36224A5B3</v>
          </cell>
          <cell r="C314">
            <v>8</v>
          </cell>
          <cell r="D314">
            <v>39248</v>
          </cell>
          <cell r="E314" t="str">
            <v>GNMA POOL# 323142</v>
          </cell>
          <cell r="F314">
            <v>107.067995</v>
          </cell>
          <cell r="G314">
            <v>568.83000000000004</v>
          </cell>
          <cell r="H314">
            <v>85324.9</v>
          </cell>
          <cell r="I314">
            <v>91355.66</v>
          </cell>
          <cell r="J314">
            <v>1</v>
          </cell>
        </row>
        <row r="315">
          <cell r="A315" t="str">
            <v>36224ABP5</v>
          </cell>
          <cell r="B315" t="str">
            <v>36224ABP5</v>
          </cell>
          <cell r="C315">
            <v>7.5</v>
          </cell>
          <cell r="D315">
            <v>39097</v>
          </cell>
          <cell r="E315" t="str">
            <v>GNMA POOL# 322346</v>
          </cell>
          <cell r="F315">
            <v>105.975995</v>
          </cell>
          <cell r="G315">
            <v>287.7</v>
          </cell>
          <cell r="H315">
            <v>46032.5</v>
          </cell>
          <cell r="I315">
            <v>48783.4</v>
          </cell>
          <cell r="J315">
            <v>1</v>
          </cell>
        </row>
        <row r="316">
          <cell r="A316" t="str">
            <v>36224AEF4</v>
          </cell>
          <cell r="B316" t="str">
            <v>36224AEF4</v>
          </cell>
          <cell r="C316">
            <v>7.5</v>
          </cell>
          <cell r="D316">
            <v>39278</v>
          </cell>
          <cell r="E316" t="str">
            <v>GNMA POOL# 322434</v>
          </cell>
          <cell r="F316">
            <v>107.410003</v>
          </cell>
          <cell r="G316">
            <v>472.47</v>
          </cell>
          <cell r="H316">
            <v>75595.520000000004</v>
          </cell>
          <cell r="I316">
            <v>81197.149999999994</v>
          </cell>
          <cell r="J316">
            <v>1</v>
          </cell>
        </row>
        <row r="317">
          <cell r="A317" t="str">
            <v>36224AFS5</v>
          </cell>
          <cell r="B317" t="str">
            <v>36224AFS5</v>
          </cell>
          <cell r="C317">
            <v>8</v>
          </cell>
          <cell r="D317">
            <v>39217</v>
          </cell>
          <cell r="E317" t="str">
            <v>GNMA POOL# 322477</v>
          </cell>
          <cell r="F317">
            <v>107.06804099999999</v>
          </cell>
          <cell r="G317">
            <v>61.73</v>
          </cell>
          <cell r="H317">
            <v>9259.85</v>
          </cell>
          <cell r="I317">
            <v>9914.34</v>
          </cell>
          <cell r="J317">
            <v>1</v>
          </cell>
        </row>
        <row r="318">
          <cell r="A318" t="str">
            <v>36224AGS4</v>
          </cell>
          <cell r="B318" t="str">
            <v>36224AGS4</v>
          </cell>
          <cell r="C318">
            <v>8</v>
          </cell>
          <cell r="D318">
            <v>39309</v>
          </cell>
          <cell r="E318" t="str">
            <v>GNMA POOL# 322509</v>
          </cell>
          <cell r="F318">
            <v>107.067885</v>
          </cell>
          <cell r="G318">
            <v>14.34</v>
          </cell>
          <cell r="H318">
            <v>2151.2800000000002</v>
          </cell>
          <cell r="I318">
            <v>2303.33</v>
          </cell>
          <cell r="J318">
            <v>1</v>
          </cell>
        </row>
        <row r="319">
          <cell r="A319" t="str">
            <v>36224ARL7</v>
          </cell>
          <cell r="B319" t="str">
            <v>36224ARL7</v>
          </cell>
          <cell r="C319">
            <v>7.5</v>
          </cell>
          <cell r="D319">
            <v>39156</v>
          </cell>
          <cell r="E319" t="str">
            <v>GNMA POOL# 322791</v>
          </cell>
          <cell r="F319">
            <v>107.41000099999999</v>
          </cell>
          <cell r="G319">
            <v>138.41</v>
          </cell>
          <cell r="H319">
            <v>22145.61</v>
          </cell>
          <cell r="I319">
            <v>23786.6</v>
          </cell>
          <cell r="J319">
            <v>1</v>
          </cell>
        </row>
        <row r="320">
          <cell r="A320" t="str">
            <v>36224AS36</v>
          </cell>
          <cell r="B320" t="str">
            <v>36224AS36</v>
          </cell>
          <cell r="C320">
            <v>7.5</v>
          </cell>
          <cell r="D320">
            <v>39156</v>
          </cell>
          <cell r="E320" t="str">
            <v>GNMA POOL# 322838</v>
          </cell>
          <cell r="F320">
            <v>107.409972</v>
          </cell>
          <cell r="G320">
            <v>44.31</v>
          </cell>
          <cell r="H320">
            <v>7090.31</v>
          </cell>
          <cell r="I320">
            <v>7615.7</v>
          </cell>
          <cell r="J320">
            <v>1</v>
          </cell>
        </row>
        <row r="321">
          <cell r="A321" t="str">
            <v>36224AUV1</v>
          </cell>
          <cell r="B321" t="str">
            <v>36224AUV1</v>
          </cell>
          <cell r="C321">
            <v>7.5</v>
          </cell>
          <cell r="D321">
            <v>39340</v>
          </cell>
          <cell r="E321" t="str">
            <v>GNMA POOL# 322896</v>
          </cell>
          <cell r="F321">
            <v>107.40994000000001</v>
          </cell>
          <cell r="G321">
            <v>35.46</v>
          </cell>
          <cell r="H321">
            <v>5674.27</v>
          </cell>
          <cell r="I321">
            <v>6094.73</v>
          </cell>
          <cell r="J321">
            <v>1</v>
          </cell>
        </row>
        <row r="322">
          <cell r="A322" t="str">
            <v>36224AVV0</v>
          </cell>
          <cell r="B322" t="str">
            <v>36224AVV0</v>
          </cell>
          <cell r="C322">
            <v>7</v>
          </cell>
          <cell r="D322">
            <v>44910</v>
          </cell>
          <cell r="E322" t="str">
            <v>GNMA POOL# 322928</v>
          </cell>
          <cell r="F322">
            <v>104.956006</v>
          </cell>
          <cell r="G322">
            <v>396.87</v>
          </cell>
          <cell r="H322">
            <v>68035.03</v>
          </cell>
          <cell r="I322">
            <v>71406.850000000006</v>
          </cell>
          <cell r="J322">
            <v>1</v>
          </cell>
        </row>
        <row r="323">
          <cell r="A323" t="str">
            <v>36224AXF3</v>
          </cell>
          <cell r="B323" t="str">
            <v>36224AXF3</v>
          </cell>
          <cell r="C323">
            <v>7.5</v>
          </cell>
          <cell r="D323">
            <v>39493</v>
          </cell>
          <cell r="E323" t="str">
            <v>GNMA POOL# 322978</v>
          </cell>
          <cell r="F323">
            <v>107.433003</v>
          </cell>
          <cell r="G323">
            <v>300.18</v>
          </cell>
          <cell r="H323">
            <v>48029.58</v>
          </cell>
          <cell r="I323">
            <v>51599.62</v>
          </cell>
          <cell r="J323">
            <v>1</v>
          </cell>
        </row>
        <row r="324">
          <cell r="A324" t="str">
            <v>36224AY47</v>
          </cell>
          <cell r="B324" t="str">
            <v>36224AY47</v>
          </cell>
          <cell r="C324">
            <v>7.5</v>
          </cell>
          <cell r="D324">
            <v>39128</v>
          </cell>
          <cell r="E324" t="str">
            <v>GNMA POOL# 323031</v>
          </cell>
          <cell r="F324">
            <v>107.40998500000001</v>
          </cell>
          <cell r="G324">
            <v>146.03</v>
          </cell>
          <cell r="H324">
            <v>23365.5</v>
          </cell>
          <cell r="I324">
            <v>25096.880000000001</v>
          </cell>
          <cell r="J324">
            <v>1</v>
          </cell>
        </row>
        <row r="325">
          <cell r="A325" t="str">
            <v>36224AYS4</v>
          </cell>
          <cell r="B325" t="str">
            <v>36224AYS4</v>
          </cell>
          <cell r="C325">
            <v>7</v>
          </cell>
          <cell r="D325">
            <v>39522</v>
          </cell>
          <cell r="E325" t="str">
            <v>GNMA POOL# 323021</v>
          </cell>
          <cell r="F325">
            <v>107.137996</v>
          </cell>
          <cell r="G325">
            <v>220.37</v>
          </cell>
          <cell r="H325">
            <v>37778.25</v>
          </cell>
          <cell r="I325">
            <v>40474.86</v>
          </cell>
          <cell r="J325">
            <v>1</v>
          </cell>
        </row>
        <row r="326">
          <cell r="A326" t="str">
            <v>36224AZC8</v>
          </cell>
          <cell r="B326" t="str">
            <v>36224AZC8</v>
          </cell>
          <cell r="C326">
            <v>7.5</v>
          </cell>
          <cell r="D326">
            <v>39156</v>
          </cell>
          <cell r="E326" t="str">
            <v>GNMA POOL# 323039</v>
          </cell>
          <cell r="F326">
            <v>107.41</v>
          </cell>
          <cell r="G326">
            <v>420.42</v>
          </cell>
          <cell r="H326">
            <v>67267.070000000007</v>
          </cell>
          <cell r="I326">
            <v>72251.56</v>
          </cell>
          <cell r="J326">
            <v>1</v>
          </cell>
        </row>
        <row r="327">
          <cell r="A327" t="str">
            <v>36224B4P1</v>
          </cell>
          <cell r="B327" t="str">
            <v>36224B4P1</v>
          </cell>
          <cell r="C327">
            <v>8</v>
          </cell>
          <cell r="D327">
            <v>39156</v>
          </cell>
          <cell r="E327" t="str">
            <v>GNMA POOL# 324030</v>
          </cell>
          <cell r="F327">
            <v>107.068</v>
          </cell>
          <cell r="G327">
            <v>295.13</v>
          </cell>
          <cell r="H327">
            <v>44269.81</v>
          </cell>
          <cell r="I327">
            <v>47398.8</v>
          </cell>
          <cell r="J327">
            <v>1</v>
          </cell>
        </row>
        <row r="328">
          <cell r="A328" t="str">
            <v>36224BDY2</v>
          </cell>
          <cell r="B328" t="str">
            <v>36224BDY2</v>
          </cell>
          <cell r="C328">
            <v>8</v>
          </cell>
          <cell r="D328">
            <v>39340</v>
          </cell>
          <cell r="E328" t="str">
            <v>GNMA POOL# 323319</v>
          </cell>
          <cell r="F328">
            <v>107.067992</v>
          </cell>
          <cell r="G328">
            <v>170.39</v>
          </cell>
          <cell r="H328">
            <v>25559.17</v>
          </cell>
          <cell r="I328">
            <v>27365.69</v>
          </cell>
          <cell r="J328">
            <v>1</v>
          </cell>
        </row>
        <row r="329">
          <cell r="A329" t="str">
            <v>36224BK32</v>
          </cell>
          <cell r="B329" t="str">
            <v>36224BK32</v>
          </cell>
          <cell r="C329">
            <v>7.5</v>
          </cell>
          <cell r="D329">
            <v>39309</v>
          </cell>
          <cell r="E329" t="str">
            <v>GNMA POOL# 323514</v>
          </cell>
          <cell r="F329">
            <v>107.41000099999999</v>
          </cell>
          <cell r="G329">
            <v>338.76</v>
          </cell>
          <cell r="H329">
            <v>54201.34</v>
          </cell>
          <cell r="I329">
            <v>58217.66</v>
          </cell>
          <cell r="J329">
            <v>1</v>
          </cell>
        </row>
        <row r="330">
          <cell r="A330" t="str">
            <v>36224BQ77</v>
          </cell>
          <cell r="B330" t="str">
            <v>36224BQ77</v>
          </cell>
          <cell r="C330">
            <v>7.5</v>
          </cell>
          <cell r="D330">
            <v>39522</v>
          </cell>
          <cell r="E330" t="str">
            <v>GNMA POOL# 323678</v>
          </cell>
          <cell r="F330">
            <v>107.432999</v>
          </cell>
          <cell r="G330">
            <v>894.56</v>
          </cell>
          <cell r="H330">
            <v>143130.12</v>
          </cell>
          <cell r="I330">
            <v>153768.98000000001</v>
          </cell>
          <cell r="J330">
            <v>1</v>
          </cell>
        </row>
        <row r="331">
          <cell r="A331" t="str">
            <v>36224BQT9</v>
          </cell>
          <cell r="B331" t="str">
            <v>36224BQT9</v>
          </cell>
          <cell r="C331">
            <v>7.5</v>
          </cell>
          <cell r="D331">
            <v>39493</v>
          </cell>
          <cell r="E331" t="str">
            <v>GNMA POOL# 323666</v>
          </cell>
          <cell r="F331">
            <v>107.432997</v>
          </cell>
          <cell r="G331">
            <v>268.98</v>
          </cell>
          <cell r="H331">
            <v>43036.34</v>
          </cell>
          <cell r="I331">
            <v>46235.23</v>
          </cell>
          <cell r="J331">
            <v>1</v>
          </cell>
        </row>
        <row r="332">
          <cell r="A332" t="str">
            <v>36224BYS2</v>
          </cell>
          <cell r="B332" t="str">
            <v>36224BYS2</v>
          </cell>
          <cell r="C332">
            <v>7.5</v>
          </cell>
          <cell r="D332">
            <v>39340</v>
          </cell>
          <cell r="E332" t="str">
            <v>GNMA POOL# 323921</v>
          </cell>
          <cell r="F332">
            <v>107.410004</v>
          </cell>
          <cell r="G332">
            <v>240.55</v>
          </cell>
          <cell r="H332">
            <v>38488.239999999998</v>
          </cell>
          <cell r="I332">
            <v>41340.22</v>
          </cell>
          <cell r="J332">
            <v>1</v>
          </cell>
        </row>
        <row r="333">
          <cell r="A333" t="str">
            <v>36224C3E5</v>
          </cell>
          <cell r="B333" t="str">
            <v>36224C3E5</v>
          </cell>
          <cell r="C333">
            <v>7.5</v>
          </cell>
          <cell r="D333">
            <v>39156</v>
          </cell>
          <cell r="E333" t="str">
            <v>GNMA POOL# 324897</v>
          </cell>
          <cell r="F333">
            <v>107.40999600000001</v>
          </cell>
          <cell r="G333">
            <v>373.57</v>
          </cell>
          <cell r="H333">
            <v>59771.15</v>
          </cell>
          <cell r="I333">
            <v>64200.19</v>
          </cell>
          <cell r="J333">
            <v>1</v>
          </cell>
        </row>
        <row r="334">
          <cell r="A334" t="str">
            <v>36224C3F2</v>
          </cell>
          <cell r="B334" t="str">
            <v>36224C3F2</v>
          </cell>
          <cell r="C334">
            <v>7.5</v>
          </cell>
          <cell r="D334">
            <v>39156</v>
          </cell>
          <cell r="E334" t="str">
            <v>GNMA POOL# 324898</v>
          </cell>
          <cell r="F334">
            <v>107.41</v>
          </cell>
          <cell r="G334">
            <v>361.9</v>
          </cell>
          <cell r="H334">
            <v>57904.18</v>
          </cell>
          <cell r="I334">
            <v>62194.879999999997</v>
          </cell>
          <cell r="J334">
            <v>1</v>
          </cell>
        </row>
        <row r="335">
          <cell r="A335" t="str">
            <v>36224C5N3</v>
          </cell>
          <cell r="B335" t="str">
            <v>36224C5N3</v>
          </cell>
          <cell r="C335">
            <v>7</v>
          </cell>
          <cell r="D335">
            <v>39583</v>
          </cell>
          <cell r="E335" t="str">
            <v>GNMA POOL# 324953</v>
          </cell>
          <cell r="F335">
            <v>107.13800000000001</v>
          </cell>
          <cell r="G335">
            <v>799.27</v>
          </cell>
          <cell r="H335">
            <v>137017.66</v>
          </cell>
          <cell r="I335">
            <v>146797.98000000001</v>
          </cell>
          <cell r="J335">
            <v>1</v>
          </cell>
        </row>
        <row r="336">
          <cell r="A336" t="str">
            <v>36224C6E2</v>
          </cell>
          <cell r="B336" t="str">
            <v>36224C6E2</v>
          </cell>
          <cell r="C336">
            <v>7.5</v>
          </cell>
          <cell r="D336">
            <v>39278</v>
          </cell>
          <cell r="E336" t="str">
            <v>GNMA POOL# 324969</v>
          </cell>
          <cell r="F336">
            <v>107.41000099999999</v>
          </cell>
          <cell r="G336">
            <v>612.84</v>
          </cell>
          <cell r="H336">
            <v>98054.37</v>
          </cell>
          <cell r="I336">
            <v>105320.2</v>
          </cell>
          <cell r="J336">
            <v>1</v>
          </cell>
        </row>
        <row r="337">
          <cell r="A337" t="str">
            <v>36224CJ24</v>
          </cell>
          <cell r="B337" t="str">
            <v>36224CJ24</v>
          </cell>
          <cell r="C337">
            <v>7.5</v>
          </cell>
          <cell r="D337">
            <v>39248</v>
          </cell>
          <cell r="E337" t="str">
            <v>GNMA POOL# 324381</v>
          </cell>
          <cell r="F337">
            <v>107.409994</v>
          </cell>
          <cell r="G337">
            <v>311.93</v>
          </cell>
          <cell r="H337">
            <v>49908.95</v>
          </cell>
          <cell r="I337">
            <v>53607.199999999997</v>
          </cell>
          <cell r="J337">
            <v>1</v>
          </cell>
        </row>
        <row r="338">
          <cell r="A338" t="str">
            <v>36224CKT3</v>
          </cell>
          <cell r="B338" t="str">
            <v>36224CKT3</v>
          </cell>
          <cell r="C338">
            <v>7.5</v>
          </cell>
          <cell r="D338">
            <v>39278</v>
          </cell>
          <cell r="E338" t="str">
            <v>GNMA POOL# 324406</v>
          </cell>
          <cell r="F338">
            <v>107.410008</v>
          </cell>
          <cell r="G338">
            <v>243.78</v>
          </cell>
          <cell r="H338">
            <v>39004.14</v>
          </cell>
          <cell r="I338">
            <v>41894.35</v>
          </cell>
          <cell r="J338">
            <v>1</v>
          </cell>
        </row>
        <row r="339">
          <cell r="A339" t="str">
            <v>36224CZF7</v>
          </cell>
          <cell r="B339" t="str">
            <v>36224CZF7</v>
          </cell>
          <cell r="C339">
            <v>8</v>
          </cell>
          <cell r="D339">
            <v>39217</v>
          </cell>
          <cell r="E339" t="str">
            <v>GNMA POOL# 324842</v>
          </cell>
          <cell r="F339">
            <v>107.06799100000001</v>
          </cell>
          <cell r="G339">
            <v>220.34</v>
          </cell>
          <cell r="H339">
            <v>33050.269999999997</v>
          </cell>
          <cell r="I339">
            <v>35386.26</v>
          </cell>
          <cell r="J339">
            <v>1</v>
          </cell>
        </row>
        <row r="340">
          <cell r="A340" t="str">
            <v>36224DF67</v>
          </cell>
          <cell r="B340" t="str">
            <v>36224DF67</v>
          </cell>
          <cell r="C340">
            <v>7.5</v>
          </cell>
          <cell r="D340">
            <v>39309</v>
          </cell>
          <cell r="E340" t="str">
            <v>GNMA POOL# 325189</v>
          </cell>
          <cell r="F340">
            <v>107.410015</v>
          </cell>
          <cell r="G340">
            <v>149.91999999999999</v>
          </cell>
          <cell r="H340">
            <v>23987.13</v>
          </cell>
          <cell r="I340">
            <v>25764.58</v>
          </cell>
          <cell r="J340">
            <v>1</v>
          </cell>
        </row>
        <row r="341">
          <cell r="A341" t="str">
            <v>36224DF83</v>
          </cell>
          <cell r="B341" t="str">
            <v>36224DF83</v>
          </cell>
          <cell r="C341">
            <v>8</v>
          </cell>
          <cell r="D341">
            <v>39309</v>
          </cell>
          <cell r="E341" t="str">
            <v>GNMA POOL# 325191</v>
          </cell>
          <cell r="F341">
            <v>107.06800200000001</v>
          </cell>
          <cell r="G341">
            <v>364.98</v>
          </cell>
          <cell r="H341">
            <v>54746.45</v>
          </cell>
          <cell r="I341">
            <v>58615.93</v>
          </cell>
          <cell r="J341">
            <v>1</v>
          </cell>
        </row>
        <row r="342">
          <cell r="A342" t="str">
            <v>36224DFH3</v>
          </cell>
          <cell r="B342" t="str">
            <v>36224DFH3</v>
          </cell>
          <cell r="C342">
            <v>7.5</v>
          </cell>
          <cell r="D342">
            <v>39248</v>
          </cell>
          <cell r="E342" t="str">
            <v>GNMA POOL# 325168</v>
          </cell>
          <cell r="F342">
            <v>107.410005</v>
          </cell>
          <cell r="G342">
            <v>300.39999999999998</v>
          </cell>
          <cell r="H342">
            <v>48063.8</v>
          </cell>
          <cell r="I342">
            <v>51625.33</v>
          </cell>
          <cell r="J342">
            <v>1</v>
          </cell>
        </row>
        <row r="343">
          <cell r="A343" t="str">
            <v>36224DFL4</v>
          </cell>
          <cell r="B343" t="str">
            <v>36224DFL4</v>
          </cell>
          <cell r="C343">
            <v>8</v>
          </cell>
          <cell r="D343">
            <v>39248</v>
          </cell>
          <cell r="E343" t="str">
            <v>GNMA POOL# 325171</v>
          </cell>
          <cell r="F343">
            <v>107.068001</v>
          </cell>
          <cell r="G343">
            <v>294.08999999999997</v>
          </cell>
          <cell r="H343">
            <v>44113.89</v>
          </cell>
          <cell r="I343">
            <v>47231.86</v>
          </cell>
          <cell r="J343">
            <v>1</v>
          </cell>
        </row>
        <row r="344">
          <cell r="A344" t="str">
            <v>36224DNY7</v>
          </cell>
          <cell r="B344" t="str">
            <v>36224DNY7</v>
          </cell>
          <cell r="C344">
            <v>7.5</v>
          </cell>
          <cell r="D344">
            <v>39340</v>
          </cell>
          <cell r="E344" t="str">
            <v>GNMA POOL# 325407</v>
          </cell>
          <cell r="F344">
            <v>107.409999</v>
          </cell>
          <cell r="G344">
            <v>1027.6300000000001</v>
          </cell>
          <cell r="H344">
            <v>164421.07</v>
          </cell>
          <cell r="I344">
            <v>176604.67</v>
          </cell>
          <cell r="J344">
            <v>1</v>
          </cell>
        </row>
        <row r="345">
          <cell r="A345" t="str">
            <v>36224DUJ2</v>
          </cell>
          <cell r="B345" t="str">
            <v>36224DUJ2</v>
          </cell>
          <cell r="C345">
            <v>7.5</v>
          </cell>
          <cell r="D345">
            <v>39217</v>
          </cell>
          <cell r="E345" t="str">
            <v>GNMA POOL# 325585</v>
          </cell>
          <cell r="F345">
            <v>107.409998</v>
          </cell>
          <cell r="G345">
            <v>519.19000000000005</v>
          </cell>
          <cell r="H345">
            <v>83070.87</v>
          </cell>
          <cell r="I345">
            <v>89226.42</v>
          </cell>
          <cell r="J345">
            <v>1</v>
          </cell>
        </row>
        <row r="346">
          <cell r="A346" t="str">
            <v>36224DVB8</v>
          </cell>
          <cell r="B346" t="str">
            <v>36224DVB8</v>
          </cell>
          <cell r="C346">
            <v>8</v>
          </cell>
          <cell r="D346">
            <v>39553</v>
          </cell>
          <cell r="E346" t="str">
            <v>GNMA POOL# 325610</v>
          </cell>
          <cell r="F346">
            <v>107.078981</v>
          </cell>
          <cell r="G346">
            <v>171.87</v>
          </cell>
          <cell r="H346">
            <v>25781.11</v>
          </cell>
          <cell r="I346">
            <v>27606.15</v>
          </cell>
          <cell r="J346">
            <v>1</v>
          </cell>
        </row>
        <row r="347">
          <cell r="A347" t="str">
            <v>36224E6A6</v>
          </cell>
          <cell r="B347" t="str">
            <v>36224E6A6</v>
          </cell>
          <cell r="C347">
            <v>7.5</v>
          </cell>
          <cell r="D347">
            <v>39187</v>
          </cell>
          <cell r="E347" t="str">
            <v>GNMA POOL# 326765</v>
          </cell>
          <cell r="F347">
            <v>107.409998</v>
          </cell>
          <cell r="G347">
            <v>236.46</v>
          </cell>
          <cell r="H347">
            <v>37832.94</v>
          </cell>
          <cell r="I347">
            <v>40636.36</v>
          </cell>
          <cell r="J347">
            <v>1</v>
          </cell>
        </row>
        <row r="348">
          <cell r="A348" t="str">
            <v>36224EDK6</v>
          </cell>
          <cell r="B348" t="str">
            <v>36224EDK6</v>
          </cell>
          <cell r="C348">
            <v>7</v>
          </cell>
          <cell r="D348">
            <v>39187</v>
          </cell>
          <cell r="E348" t="str">
            <v>GNMA POOL# 326006</v>
          </cell>
          <cell r="F348">
            <v>107.12495800000001</v>
          </cell>
          <cell r="G348">
            <v>41.74</v>
          </cell>
          <cell r="H348">
            <v>7155.13</v>
          </cell>
          <cell r="I348">
            <v>7664.93</v>
          </cell>
          <cell r="J348">
            <v>1</v>
          </cell>
        </row>
        <row r="349">
          <cell r="A349" t="str">
            <v>36224EJ38</v>
          </cell>
          <cell r="B349" t="str">
            <v>36224EJ38</v>
          </cell>
          <cell r="C349">
            <v>6.5</v>
          </cell>
          <cell r="D349">
            <v>39736</v>
          </cell>
          <cell r="E349" t="str">
            <v>GNMA POOL# 326182</v>
          </cell>
          <cell r="F349">
            <v>105.429033</v>
          </cell>
          <cell r="G349">
            <v>40.08</v>
          </cell>
          <cell r="H349">
            <v>7398.74</v>
          </cell>
          <cell r="I349">
            <v>7800.42</v>
          </cell>
          <cell r="J349">
            <v>1</v>
          </cell>
        </row>
        <row r="350">
          <cell r="A350" t="str">
            <v>36224EN82</v>
          </cell>
          <cell r="B350" t="str">
            <v>36224EN82</v>
          </cell>
          <cell r="C350">
            <v>8</v>
          </cell>
          <cell r="D350">
            <v>39217</v>
          </cell>
          <cell r="E350" t="str">
            <v>GNMA POOL# 326315</v>
          </cell>
          <cell r="F350">
            <v>107.068037</v>
          </cell>
          <cell r="G350">
            <v>75.2</v>
          </cell>
          <cell r="H350">
            <v>11279.37</v>
          </cell>
          <cell r="I350">
            <v>12076.6</v>
          </cell>
          <cell r="J350">
            <v>1</v>
          </cell>
        </row>
        <row r="351">
          <cell r="A351" t="str">
            <v>36224ENP4</v>
          </cell>
          <cell r="B351" t="str">
            <v>36224ENP4</v>
          </cell>
          <cell r="C351">
            <v>7.5</v>
          </cell>
          <cell r="D351">
            <v>39156</v>
          </cell>
          <cell r="E351" t="str">
            <v>GNMA POOL# 326298</v>
          </cell>
          <cell r="F351">
            <v>107.40999600000001</v>
          </cell>
          <cell r="G351">
            <v>738.11</v>
          </cell>
          <cell r="H351">
            <v>118097.63</v>
          </cell>
          <cell r="I351">
            <v>126848.66</v>
          </cell>
          <cell r="J351">
            <v>1</v>
          </cell>
        </row>
        <row r="352">
          <cell r="A352" t="str">
            <v>36224ESR5</v>
          </cell>
          <cell r="B352" t="str">
            <v>36224ESR5</v>
          </cell>
          <cell r="C352">
            <v>7.5</v>
          </cell>
          <cell r="D352">
            <v>39493</v>
          </cell>
          <cell r="E352" t="str">
            <v>GNMA POOL# 326428</v>
          </cell>
          <cell r="F352">
            <v>107.43300600000001</v>
          </cell>
          <cell r="G352">
            <v>315.62</v>
          </cell>
          <cell r="H352">
            <v>50499.89</v>
          </cell>
          <cell r="I352">
            <v>54253.55</v>
          </cell>
          <cell r="J352">
            <v>1</v>
          </cell>
        </row>
        <row r="353">
          <cell r="A353" t="str">
            <v>36224ESW4</v>
          </cell>
          <cell r="B353" t="str">
            <v>36224ESW4</v>
          </cell>
          <cell r="C353">
            <v>7.5</v>
          </cell>
          <cell r="D353">
            <v>39522</v>
          </cell>
          <cell r="E353" t="str">
            <v>GNMA POOL# 326433</v>
          </cell>
          <cell r="F353">
            <v>107.432999</v>
          </cell>
          <cell r="G353">
            <v>861.71</v>
          </cell>
          <cell r="H353">
            <v>137873.01999999999</v>
          </cell>
          <cell r="I353">
            <v>148121.12</v>
          </cell>
          <cell r="J353">
            <v>1</v>
          </cell>
        </row>
        <row r="354">
          <cell r="A354" t="str">
            <v>36224ETC7</v>
          </cell>
          <cell r="B354" t="str">
            <v>36224ETC7</v>
          </cell>
          <cell r="C354">
            <v>7</v>
          </cell>
          <cell r="D354">
            <v>39644</v>
          </cell>
          <cell r="E354" t="str">
            <v>GNMA POOL# 326447</v>
          </cell>
          <cell r="F354">
            <v>107.138003</v>
          </cell>
          <cell r="G354">
            <v>676.02</v>
          </cell>
          <cell r="H354">
            <v>115888.86</v>
          </cell>
          <cell r="I354">
            <v>124161.01</v>
          </cell>
          <cell r="J354">
            <v>1</v>
          </cell>
        </row>
        <row r="355">
          <cell r="A355" t="str">
            <v>36224ETP8</v>
          </cell>
          <cell r="B355" t="str">
            <v>36224ETP8</v>
          </cell>
          <cell r="C355">
            <v>7</v>
          </cell>
          <cell r="D355">
            <v>45214</v>
          </cell>
          <cell r="E355" t="str">
            <v>GNMA POOL# 326458</v>
          </cell>
          <cell r="F355">
            <v>104.955</v>
          </cell>
          <cell r="G355">
            <v>2420.7800000000002</v>
          </cell>
          <cell r="H355">
            <v>414990.07</v>
          </cell>
          <cell r="I355">
            <v>435552.83</v>
          </cell>
          <cell r="J355">
            <v>1</v>
          </cell>
        </row>
        <row r="356">
          <cell r="A356" t="str">
            <v>36224EV42</v>
          </cell>
          <cell r="B356" t="str">
            <v>36224EV42</v>
          </cell>
          <cell r="C356">
            <v>6.5</v>
          </cell>
          <cell r="D356">
            <v>39675</v>
          </cell>
          <cell r="E356" t="str">
            <v>GNMA POOL# 326535</v>
          </cell>
          <cell r="F356">
            <v>105.428985</v>
          </cell>
          <cell r="G356">
            <v>163.21</v>
          </cell>
          <cell r="H356">
            <v>30130.68</v>
          </cell>
          <cell r="I356">
            <v>31766.47</v>
          </cell>
          <cell r="J356">
            <v>1</v>
          </cell>
        </row>
        <row r="357">
          <cell r="A357" t="str">
            <v>36224EVV2</v>
          </cell>
          <cell r="B357" t="str">
            <v>36224EVV2</v>
          </cell>
          <cell r="C357">
            <v>7</v>
          </cell>
          <cell r="D357">
            <v>39431</v>
          </cell>
          <cell r="E357" t="str">
            <v>GNMA POOL# 326528</v>
          </cell>
          <cell r="F357">
            <v>107.125</v>
          </cell>
          <cell r="G357">
            <v>2578.27</v>
          </cell>
          <cell r="H357">
            <v>441989.17</v>
          </cell>
          <cell r="I357">
            <v>473480.9</v>
          </cell>
          <cell r="J357">
            <v>1</v>
          </cell>
        </row>
        <row r="358">
          <cell r="A358" t="str">
            <v>36224FE30</v>
          </cell>
          <cell r="B358" t="str">
            <v>36224FE30</v>
          </cell>
          <cell r="C358">
            <v>7.5</v>
          </cell>
          <cell r="D358">
            <v>39553</v>
          </cell>
          <cell r="E358" t="str">
            <v>GNMA POOL# 326954</v>
          </cell>
          <cell r="F358">
            <v>107.433004</v>
          </cell>
          <cell r="G358">
            <v>254.13</v>
          </cell>
          <cell r="H358">
            <v>40660.68</v>
          </cell>
          <cell r="I358">
            <v>43682.99</v>
          </cell>
          <cell r="J358">
            <v>1</v>
          </cell>
        </row>
        <row r="359">
          <cell r="A359" t="str">
            <v>36224FFN5</v>
          </cell>
          <cell r="B359" t="str">
            <v>36224FFN5</v>
          </cell>
          <cell r="C359">
            <v>6.5</v>
          </cell>
          <cell r="D359">
            <v>39583</v>
          </cell>
          <cell r="E359" t="str">
            <v>GNMA POOL# 326973</v>
          </cell>
          <cell r="F359">
            <v>105.42899199999999</v>
          </cell>
          <cell r="G359">
            <v>251.47</v>
          </cell>
          <cell r="H359">
            <v>46424.639999999999</v>
          </cell>
          <cell r="I359">
            <v>48945.03</v>
          </cell>
          <cell r="J359">
            <v>1</v>
          </cell>
        </row>
        <row r="360">
          <cell r="A360" t="str">
            <v>36224FGC8</v>
          </cell>
          <cell r="B360" t="str">
            <v>36224FGC8</v>
          </cell>
          <cell r="C360">
            <v>7</v>
          </cell>
          <cell r="D360">
            <v>39583</v>
          </cell>
          <cell r="E360" t="str">
            <v>GNMA POOL# 326995</v>
          </cell>
          <cell r="F360">
            <v>107.138006</v>
          </cell>
          <cell r="G360">
            <v>331.03</v>
          </cell>
          <cell r="H360">
            <v>56747.22</v>
          </cell>
          <cell r="I360">
            <v>60797.84</v>
          </cell>
          <cell r="J360">
            <v>1</v>
          </cell>
        </row>
        <row r="361">
          <cell r="A361" t="str">
            <v>36224FGT1</v>
          </cell>
          <cell r="B361" t="str">
            <v>36224FGT1</v>
          </cell>
          <cell r="C361">
            <v>7</v>
          </cell>
          <cell r="D361">
            <v>39614</v>
          </cell>
          <cell r="E361" t="str">
            <v>GNMA POOL# 327010</v>
          </cell>
          <cell r="F361">
            <v>107.13800000000001</v>
          </cell>
          <cell r="G361">
            <v>2090.5300000000002</v>
          </cell>
          <cell r="H361">
            <v>358376.02</v>
          </cell>
          <cell r="I361">
            <v>383956.9</v>
          </cell>
          <cell r="J361">
            <v>1</v>
          </cell>
        </row>
        <row r="362">
          <cell r="A362" t="str">
            <v>36224FJH4</v>
          </cell>
          <cell r="B362" t="str">
            <v>36224FJH4</v>
          </cell>
          <cell r="C362">
            <v>8</v>
          </cell>
          <cell r="D362">
            <v>39278</v>
          </cell>
          <cell r="E362" t="str">
            <v>GNMA POOL# 327064</v>
          </cell>
          <cell r="F362">
            <v>107.067993</v>
          </cell>
          <cell r="G362">
            <v>400.75</v>
          </cell>
          <cell r="H362">
            <v>60112.11</v>
          </cell>
          <cell r="I362">
            <v>64360.83</v>
          </cell>
          <cell r="J362">
            <v>1</v>
          </cell>
        </row>
        <row r="363">
          <cell r="A363" t="str">
            <v>36224G7L6</v>
          </cell>
          <cell r="B363" t="str">
            <v>36224G7L6</v>
          </cell>
          <cell r="C363">
            <v>7.5</v>
          </cell>
          <cell r="D363">
            <v>39340</v>
          </cell>
          <cell r="E363" t="str">
            <v>GNMA POOL# 328599</v>
          </cell>
          <cell r="F363">
            <v>107.409999</v>
          </cell>
          <cell r="G363">
            <v>586.29</v>
          </cell>
          <cell r="H363">
            <v>93807.17</v>
          </cell>
          <cell r="I363">
            <v>100758.28</v>
          </cell>
          <cell r="J363">
            <v>1</v>
          </cell>
        </row>
        <row r="364">
          <cell r="A364" t="str">
            <v>36224GBE7</v>
          </cell>
          <cell r="B364" t="str">
            <v>36224GBE7</v>
          </cell>
          <cell r="C364">
            <v>7.5</v>
          </cell>
          <cell r="D364">
            <v>39340</v>
          </cell>
          <cell r="E364" t="str">
            <v>GNMA POOL# 327737</v>
          </cell>
          <cell r="F364">
            <v>107.40998500000001</v>
          </cell>
          <cell r="G364">
            <v>74.37</v>
          </cell>
          <cell r="H364">
            <v>11899.35</v>
          </cell>
          <cell r="I364">
            <v>12781.09</v>
          </cell>
          <cell r="J364">
            <v>1</v>
          </cell>
        </row>
        <row r="365">
          <cell r="A365" t="str">
            <v>36224GN79</v>
          </cell>
          <cell r="B365" t="str">
            <v>36224GN79</v>
          </cell>
          <cell r="C365">
            <v>7.5</v>
          </cell>
          <cell r="D365">
            <v>39309</v>
          </cell>
          <cell r="E365" t="str">
            <v>GNMA POOL# 328114</v>
          </cell>
          <cell r="F365">
            <v>107.409994</v>
          </cell>
          <cell r="G365">
            <v>295.54000000000002</v>
          </cell>
          <cell r="H365">
            <v>47286.14</v>
          </cell>
          <cell r="I365">
            <v>50790.04</v>
          </cell>
          <cell r="J365">
            <v>1</v>
          </cell>
        </row>
        <row r="366">
          <cell r="A366" t="str">
            <v>36224GRA8</v>
          </cell>
          <cell r="B366" t="str">
            <v>36224GRA8</v>
          </cell>
          <cell r="C366">
            <v>7.5</v>
          </cell>
          <cell r="D366">
            <v>39278</v>
          </cell>
          <cell r="E366" t="str">
            <v>GNMA POOL# 328181</v>
          </cell>
          <cell r="F366">
            <v>107.409989</v>
          </cell>
          <cell r="G366">
            <v>280.83999999999997</v>
          </cell>
          <cell r="H366">
            <v>44933.67</v>
          </cell>
          <cell r="I366">
            <v>48263.25</v>
          </cell>
          <cell r="J366">
            <v>1</v>
          </cell>
        </row>
        <row r="367">
          <cell r="A367" t="str">
            <v>36224HCV6</v>
          </cell>
          <cell r="B367" t="str">
            <v>36224HCV6</v>
          </cell>
          <cell r="C367">
            <v>7.5</v>
          </cell>
          <cell r="D367">
            <v>39370</v>
          </cell>
          <cell r="E367" t="str">
            <v>GNMA POOL# 328684</v>
          </cell>
          <cell r="F367">
            <v>107.41001</v>
          </cell>
          <cell r="G367">
            <v>317.23</v>
          </cell>
          <cell r="H367">
            <v>50756.21</v>
          </cell>
          <cell r="I367">
            <v>54517.25</v>
          </cell>
          <cell r="J367">
            <v>1</v>
          </cell>
        </row>
        <row r="368">
          <cell r="A368" t="str">
            <v>36224HG26</v>
          </cell>
          <cell r="B368" t="str">
            <v>36224HG26</v>
          </cell>
          <cell r="C368">
            <v>7</v>
          </cell>
          <cell r="D368">
            <v>44849</v>
          </cell>
          <cell r="E368" t="str">
            <v>GNMA POOL# 328817</v>
          </cell>
          <cell r="F368">
            <v>104.955994</v>
          </cell>
          <cell r="G368">
            <v>240.87</v>
          </cell>
          <cell r="H368">
            <v>41292.22</v>
          </cell>
          <cell r="I368">
            <v>43338.66</v>
          </cell>
          <cell r="J368">
            <v>1</v>
          </cell>
        </row>
        <row r="369">
          <cell r="A369" t="str">
            <v>36224HG83</v>
          </cell>
          <cell r="B369" t="str">
            <v>36224HG83</v>
          </cell>
          <cell r="C369">
            <v>7</v>
          </cell>
          <cell r="D369">
            <v>39522</v>
          </cell>
          <cell r="E369" t="str">
            <v>GNMA POOL# 328823</v>
          </cell>
          <cell r="F369">
            <v>107.124996</v>
          </cell>
          <cell r="G369">
            <v>282.2</v>
          </cell>
          <cell r="H369">
            <v>48377.85</v>
          </cell>
          <cell r="I369">
            <v>51824.77</v>
          </cell>
          <cell r="J369">
            <v>1</v>
          </cell>
        </row>
        <row r="370">
          <cell r="A370" t="str">
            <v>36224HP83</v>
          </cell>
          <cell r="B370" t="str">
            <v>36224HP83</v>
          </cell>
          <cell r="C370">
            <v>7.5</v>
          </cell>
          <cell r="D370">
            <v>39248</v>
          </cell>
          <cell r="E370" t="str">
            <v>GNMA POOL# 329047</v>
          </cell>
          <cell r="F370">
            <v>107.410084</v>
          </cell>
          <cell r="G370">
            <v>22.31</v>
          </cell>
          <cell r="H370">
            <v>3569.46</v>
          </cell>
          <cell r="I370">
            <v>3833.96</v>
          </cell>
          <cell r="J370">
            <v>1</v>
          </cell>
        </row>
        <row r="371">
          <cell r="A371" t="str">
            <v>36224HQG4</v>
          </cell>
          <cell r="B371" t="str">
            <v>36224HQG4</v>
          </cell>
          <cell r="C371">
            <v>7.5</v>
          </cell>
          <cell r="D371">
            <v>39278</v>
          </cell>
          <cell r="E371" t="str">
            <v>GNMA POOL# 329055</v>
          </cell>
          <cell r="F371">
            <v>107.409997</v>
          </cell>
          <cell r="G371">
            <v>620.74</v>
          </cell>
          <cell r="H371">
            <v>99319.2</v>
          </cell>
          <cell r="I371">
            <v>106678.75</v>
          </cell>
          <cell r="J371">
            <v>1</v>
          </cell>
        </row>
        <row r="372">
          <cell r="A372" t="str">
            <v>36224HSM9</v>
          </cell>
          <cell r="B372" t="str">
            <v>36224HSM9</v>
          </cell>
          <cell r="C372">
            <v>7.5</v>
          </cell>
          <cell r="D372">
            <v>39340</v>
          </cell>
          <cell r="E372" t="str">
            <v>GNMA POOL# 329124</v>
          </cell>
          <cell r="F372">
            <v>107.409986</v>
          </cell>
          <cell r="G372">
            <v>185.47</v>
          </cell>
          <cell r="H372">
            <v>29675.09</v>
          </cell>
          <cell r="I372">
            <v>31874.01</v>
          </cell>
          <cell r="J372">
            <v>1</v>
          </cell>
        </row>
        <row r="373">
          <cell r="A373" t="str">
            <v>36224JBS0</v>
          </cell>
          <cell r="B373" t="str">
            <v>36224JBS0</v>
          </cell>
          <cell r="C373">
            <v>7.5</v>
          </cell>
          <cell r="D373">
            <v>39340</v>
          </cell>
          <cell r="E373" t="str">
            <v>GNMA POOL# 329549</v>
          </cell>
          <cell r="F373">
            <v>107.410003</v>
          </cell>
          <cell r="G373">
            <v>887.93</v>
          </cell>
          <cell r="H373">
            <v>142068.76999999999</v>
          </cell>
          <cell r="I373">
            <v>152596.07</v>
          </cell>
          <cell r="J373">
            <v>1</v>
          </cell>
        </row>
        <row r="374">
          <cell r="A374" t="str">
            <v>36224JDS8</v>
          </cell>
          <cell r="B374" t="str">
            <v>36224JDS8</v>
          </cell>
          <cell r="C374">
            <v>7.5</v>
          </cell>
          <cell r="D374">
            <v>39309</v>
          </cell>
          <cell r="E374" t="str">
            <v>GNMA POOL# 329613</v>
          </cell>
          <cell r="F374">
            <v>107.41000200000001</v>
          </cell>
          <cell r="G374">
            <v>187.39</v>
          </cell>
          <cell r="H374">
            <v>29982.45</v>
          </cell>
          <cell r="I374">
            <v>32204.15</v>
          </cell>
          <cell r="J374">
            <v>1</v>
          </cell>
        </row>
        <row r="375">
          <cell r="A375" t="str">
            <v>36224JG89</v>
          </cell>
          <cell r="B375" t="str">
            <v>36224JG89</v>
          </cell>
          <cell r="C375">
            <v>7</v>
          </cell>
          <cell r="D375">
            <v>44849</v>
          </cell>
          <cell r="E375" t="str">
            <v>GNMA POOL# 329723</v>
          </cell>
          <cell r="F375">
            <v>104.956007</v>
          </cell>
          <cell r="G375">
            <v>172.44</v>
          </cell>
          <cell r="H375">
            <v>29560.69</v>
          </cell>
          <cell r="I375">
            <v>31025.72</v>
          </cell>
          <cell r="J375">
            <v>1</v>
          </cell>
        </row>
        <row r="376">
          <cell r="A376" t="str">
            <v>36224JGA4</v>
          </cell>
          <cell r="B376" t="str">
            <v>36224JGA4</v>
          </cell>
          <cell r="C376">
            <v>7.5</v>
          </cell>
          <cell r="D376">
            <v>39309</v>
          </cell>
          <cell r="E376" t="str">
            <v>GNMA POOL# 329693</v>
          </cell>
          <cell r="F376">
            <v>107.410008</v>
          </cell>
          <cell r="G376">
            <v>341.31</v>
          </cell>
          <cell r="H376">
            <v>54609.39</v>
          </cell>
          <cell r="I376">
            <v>58655.95</v>
          </cell>
          <cell r="J376">
            <v>1</v>
          </cell>
        </row>
        <row r="377">
          <cell r="A377" t="str">
            <v>36224JGV8</v>
          </cell>
          <cell r="B377" t="str">
            <v>36224JGV8</v>
          </cell>
          <cell r="C377">
            <v>8</v>
          </cell>
          <cell r="D377">
            <v>39248</v>
          </cell>
          <cell r="E377" t="str">
            <v>GNMA POOL# 329712</v>
          </cell>
          <cell r="F377">
            <v>107.067999</v>
          </cell>
          <cell r="G377">
            <v>275.19</v>
          </cell>
          <cell r="H377">
            <v>41278.870000000003</v>
          </cell>
          <cell r="I377">
            <v>44196.46</v>
          </cell>
          <cell r="J377">
            <v>1</v>
          </cell>
        </row>
        <row r="378">
          <cell r="A378" t="str">
            <v>36224JHE5</v>
          </cell>
          <cell r="B378" t="str">
            <v>36224JHE5</v>
          </cell>
          <cell r="C378">
            <v>7</v>
          </cell>
          <cell r="D378">
            <v>39401</v>
          </cell>
          <cell r="E378" t="str">
            <v>GNMA POOL# 329729</v>
          </cell>
          <cell r="F378">
            <v>107.12499800000001</v>
          </cell>
          <cell r="G378">
            <v>314.33999999999997</v>
          </cell>
          <cell r="H378">
            <v>53886.89</v>
          </cell>
          <cell r="I378">
            <v>57726.33</v>
          </cell>
          <cell r="J378">
            <v>1</v>
          </cell>
        </row>
        <row r="379">
          <cell r="A379" t="str">
            <v>36224JHF2</v>
          </cell>
          <cell r="B379" t="str">
            <v>36224JHF2</v>
          </cell>
          <cell r="C379">
            <v>7</v>
          </cell>
          <cell r="D379">
            <v>44880</v>
          </cell>
          <cell r="E379" t="str">
            <v>GN       329730</v>
          </cell>
          <cell r="F379">
            <v>104.956</v>
          </cell>
          <cell r="G379">
            <v>4062.8</v>
          </cell>
          <cell r="H379">
            <v>696479.15</v>
          </cell>
          <cell r="I379">
            <v>730996.66</v>
          </cell>
          <cell r="J379">
            <v>1</v>
          </cell>
        </row>
        <row r="380">
          <cell r="A380" t="str">
            <v>36224JHJ4</v>
          </cell>
          <cell r="B380" t="str">
            <v>36224JHJ4</v>
          </cell>
          <cell r="C380">
            <v>7.5</v>
          </cell>
          <cell r="D380">
            <v>39401</v>
          </cell>
          <cell r="E380" t="str">
            <v>GNMA POOL# 329733</v>
          </cell>
          <cell r="F380">
            <v>107.410005</v>
          </cell>
          <cell r="G380">
            <v>436.78</v>
          </cell>
          <cell r="H380">
            <v>69885.38</v>
          </cell>
          <cell r="I380">
            <v>75063.89</v>
          </cell>
          <cell r="J380">
            <v>1</v>
          </cell>
        </row>
        <row r="381">
          <cell r="A381" t="str">
            <v>36224JMV1</v>
          </cell>
          <cell r="B381" t="str">
            <v>36224JMV1</v>
          </cell>
          <cell r="C381">
            <v>7.5</v>
          </cell>
          <cell r="D381">
            <v>39522</v>
          </cell>
          <cell r="E381" t="str">
            <v>GNMA POOL# 329872</v>
          </cell>
          <cell r="F381">
            <v>107.432997</v>
          </cell>
          <cell r="G381">
            <v>1167.95</v>
          </cell>
          <cell r="H381">
            <v>186872.12</v>
          </cell>
          <cell r="I381">
            <v>200762.32</v>
          </cell>
          <cell r="J381">
            <v>1</v>
          </cell>
        </row>
        <row r="382">
          <cell r="A382" t="str">
            <v>36224KD71</v>
          </cell>
          <cell r="B382" t="str">
            <v>36224KD71</v>
          </cell>
          <cell r="C382">
            <v>7</v>
          </cell>
          <cell r="D382">
            <v>39401</v>
          </cell>
          <cell r="E382" t="str">
            <v>GNMA POOL# 330526</v>
          </cell>
          <cell r="F382">
            <v>107.12499099999999</v>
          </cell>
          <cell r="G382">
            <v>55.11</v>
          </cell>
          <cell r="H382">
            <v>9447.4500000000007</v>
          </cell>
          <cell r="I382">
            <v>10120.58</v>
          </cell>
          <cell r="J382">
            <v>1</v>
          </cell>
        </row>
        <row r="383">
          <cell r="A383" t="str">
            <v>36224KEL9</v>
          </cell>
          <cell r="B383" t="str">
            <v>36224KEL9</v>
          </cell>
          <cell r="C383">
            <v>7.5</v>
          </cell>
          <cell r="D383">
            <v>39340</v>
          </cell>
          <cell r="E383" t="str">
            <v>GNMA POOL# 330539</v>
          </cell>
          <cell r="F383">
            <v>107.410011</v>
          </cell>
          <cell r="G383">
            <v>257.72000000000003</v>
          </cell>
          <cell r="H383">
            <v>41235.699999999997</v>
          </cell>
          <cell r="I383">
            <v>44291.27</v>
          </cell>
          <cell r="J383">
            <v>1</v>
          </cell>
        </row>
        <row r="384">
          <cell r="A384" t="str">
            <v>36224KQ44</v>
          </cell>
          <cell r="B384" t="str">
            <v>36224KQ44</v>
          </cell>
          <cell r="C384">
            <v>7</v>
          </cell>
          <cell r="D384">
            <v>39401</v>
          </cell>
          <cell r="E384" t="str">
            <v>GNMA POOL# 330875</v>
          </cell>
          <cell r="F384">
            <v>107.124995</v>
          </cell>
          <cell r="G384">
            <v>525.12</v>
          </cell>
          <cell r="H384">
            <v>90019.85</v>
          </cell>
          <cell r="I384">
            <v>96433.76</v>
          </cell>
          <cell r="J384">
            <v>1</v>
          </cell>
        </row>
        <row r="385">
          <cell r="A385" t="str">
            <v>36224L3A3</v>
          </cell>
          <cell r="B385" t="str">
            <v>36224L3A3</v>
          </cell>
          <cell r="C385">
            <v>7</v>
          </cell>
          <cell r="D385">
            <v>39431</v>
          </cell>
          <cell r="E385" t="str">
            <v>GNMA POOL# 332093</v>
          </cell>
          <cell r="F385">
            <v>107.125</v>
          </cell>
          <cell r="G385">
            <v>261.77</v>
          </cell>
          <cell r="H385">
            <v>44875.23</v>
          </cell>
          <cell r="I385">
            <v>48072.59</v>
          </cell>
          <cell r="J385">
            <v>1</v>
          </cell>
        </row>
        <row r="386">
          <cell r="A386" t="str">
            <v>36224LC21</v>
          </cell>
          <cell r="B386" t="str">
            <v>36224LC21</v>
          </cell>
          <cell r="C386">
            <v>7</v>
          </cell>
          <cell r="D386">
            <v>39401</v>
          </cell>
          <cell r="E386" t="str">
            <v>GNMA POOL# 331389</v>
          </cell>
          <cell r="F386">
            <v>107.124999</v>
          </cell>
          <cell r="G386">
            <v>1420.95</v>
          </cell>
          <cell r="H386">
            <v>243592.18</v>
          </cell>
          <cell r="I386">
            <v>260948.12</v>
          </cell>
          <cell r="J386">
            <v>1</v>
          </cell>
        </row>
        <row r="387">
          <cell r="A387" t="str">
            <v>36224LV95</v>
          </cell>
          <cell r="B387" t="str">
            <v>36224LV95</v>
          </cell>
          <cell r="C387">
            <v>7.5</v>
          </cell>
          <cell r="D387">
            <v>39278</v>
          </cell>
          <cell r="E387" t="str">
            <v>GNMA POOL# 331940</v>
          </cell>
          <cell r="F387">
            <v>107.41001300000001</v>
          </cell>
          <cell r="G387">
            <v>176.63</v>
          </cell>
          <cell r="H387">
            <v>28261.22</v>
          </cell>
          <cell r="I387">
            <v>30355.38</v>
          </cell>
          <cell r="J387">
            <v>1</v>
          </cell>
        </row>
        <row r="388">
          <cell r="A388" t="str">
            <v>36224LZX8</v>
          </cell>
          <cell r="B388" t="str">
            <v>36224LZX8</v>
          </cell>
          <cell r="C388">
            <v>7</v>
          </cell>
          <cell r="D388">
            <v>39370</v>
          </cell>
          <cell r="E388" t="str">
            <v>GNMA POOL# 332058</v>
          </cell>
          <cell r="F388">
            <v>107.12499699999999</v>
          </cell>
          <cell r="G388">
            <v>282.87</v>
          </cell>
          <cell r="H388">
            <v>48491.53</v>
          </cell>
          <cell r="I388">
            <v>51946.55</v>
          </cell>
          <cell r="J388">
            <v>1</v>
          </cell>
        </row>
        <row r="389">
          <cell r="A389" t="str">
            <v>36224M2C8</v>
          </cell>
          <cell r="B389" t="str">
            <v>36224M2C8</v>
          </cell>
          <cell r="C389">
            <v>7</v>
          </cell>
          <cell r="D389">
            <v>39401</v>
          </cell>
          <cell r="E389" t="str">
            <v>GNMA POOL# 332971</v>
          </cell>
          <cell r="F389">
            <v>107.125001</v>
          </cell>
          <cell r="G389">
            <v>719.01</v>
          </cell>
          <cell r="H389">
            <v>123258.65</v>
          </cell>
          <cell r="I389">
            <v>132040.82999999999</v>
          </cell>
          <cell r="J389">
            <v>1</v>
          </cell>
        </row>
        <row r="390">
          <cell r="A390" t="str">
            <v>36224MFA8</v>
          </cell>
          <cell r="B390" t="str">
            <v>36224MFA8</v>
          </cell>
          <cell r="C390">
            <v>7.5</v>
          </cell>
          <cell r="D390">
            <v>39370</v>
          </cell>
          <cell r="E390" t="str">
            <v>GNMA POOL# 332361</v>
          </cell>
          <cell r="F390">
            <v>107.41000200000001</v>
          </cell>
          <cell r="G390">
            <v>501.42</v>
          </cell>
          <cell r="H390">
            <v>80226.559999999998</v>
          </cell>
          <cell r="I390">
            <v>86171.35</v>
          </cell>
          <cell r="J390">
            <v>1</v>
          </cell>
        </row>
        <row r="391">
          <cell r="A391" t="str">
            <v>36224MJS5</v>
          </cell>
          <cell r="B391" t="str">
            <v>36224MJS5</v>
          </cell>
          <cell r="C391">
            <v>7</v>
          </cell>
          <cell r="D391">
            <v>39583</v>
          </cell>
          <cell r="E391" t="str">
            <v>GNMA POOL# 332473</v>
          </cell>
          <cell r="F391">
            <v>107.138001</v>
          </cell>
          <cell r="G391">
            <v>2441.1</v>
          </cell>
          <cell r="H391">
            <v>418474.31</v>
          </cell>
          <cell r="I391">
            <v>448345.01</v>
          </cell>
          <cell r="J391">
            <v>1</v>
          </cell>
        </row>
        <row r="392">
          <cell r="A392" t="str">
            <v>36224MKC8</v>
          </cell>
          <cell r="B392" t="str">
            <v>36224MKC8</v>
          </cell>
          <cell r="C392">
            <v>7</v>
          </cell>
          <cell r="D392">
            <v>44941</v>
          </cell>
          <cell r="E392" t="str">
            <v>GNMA POOL# 332491</v>
          </cell>
          <cell r="F392">
            <v>104.956</v>
          </cell>
          <cell r="G392">
            <v>2011.26</v>
          </cell>
          <cell r="H392">
            <v>344787.34</v>
          </cell>
          <cell r="I392">
            <v>361875</v>
          </cell>
          <cell r="J392">
            <v>1</v>
          </cell>
        </row>
        <row r="393">
          <cell r="A393" t="str">
            <v>36224MUJ2</v>
          </cell>
          <cell r="B393" t="str">
            <v>36224MUJ2</v>
          </cell>
          <cell r="C393">
            <v>7.5</v>
          </cell>
          <cell r="D393">
            <v>39340</v>
          </cell>
          <cell r="E393" t="str">
            <v>GNMA POOL# 332785</v>
          </cell>
          <cell r="F393">
            <v>107.40995599999999</v>
          </cell>
          <cell r="G393">
            <v>46.78</v>
          </cell>
          <cell r="H393">
            <v>7485.47</v>
          </cell>
          <cell r="I393">
            <v>8040.14</v>
          </cell>
          <cell r="J393">
            <v>1</v>
          </cell>
        </row>
        <row r="394">
          <cell r="A394" t="str">
            <v>36224MWQ4</v>
          </cell>
          <cell r="B394" t="str">
            <v>36224MWQ4</v>
          </cell>
          <cell r="C394">
            <v>7</v>
          </cell>
          <cell r="D394">
            <v>39370</v>
          </cell>
          <cell r="E394" t="str">
            <v>GNMA POOL# 332855</v>
          </cell>
          <cell r="F394">
            <v>107.124996</v>
          </cell>
          <cell r="G394">
            <v>276.54000000000002</v>
          </cell>
          <cell r="H394">
            <v>47406.34</v>
          </cell>
          <cell r="I394">
            <v>50784.04</v>
          </cell>
          <cell r="J394">
            <v>1</v>
          </cell>
        </row>
        <row r="395">
          <cell r="A395" t="str">
            <v>36224NBM4</v>
          </cell>
          <cell r="B395" t="str">
            <v>36224NBM4</v>
          </cell>
          <cell r="C395">
            <v>7</v>
          </cell>
          <cell r="D395">
            <v>39401</v>
          </cell>
          <cell r="E395" t="str">
            <v>GNMA POOL# 333144</v>
          </cell>
          <cell r="F395">
            <v>107.12499</v>
          </cell>
          <cell r="G395">
            <v>284.51</v>
          </cell>
          <cell r="H395">
            <v>48773.120000000003</v>
          </cell>
          <cell r="I395">
            <v>52248.2</v>
          </cell>
          <cell r="J395">
            <v>1</v>
          </cell>
        </row>
        <row r="396">
          <cell r="A396" t="str">
            <v>36224NEY5</v>
          </cell>
          <cell r="B396" t="str">
            <v>36224NEY5</v>
          </cell>
          <cell r="C396">
            <v>7.5</v>
          </cell>
          <cell r="D396">
            <v>39309</v>
          </cell>
          <cell r="E396" t="str">
            <v>GNMA POOL# 333251</v>
          </cell>
          <cell r="F396">
            <v>107.409993</v>
          </cell>
          <cell r="G396">
            <v>288.99</v>
          </cell>
          <cell r="H396">
            <v>46237.83</v>
          </cell>
          <cell r="I396">
            <v>49664.05</v>
          </cell>
          <cell r="J396">
            <v>1</v>
          </cell>
        </row>
        <row r="397">
          <cell r="A397" t="str">
            <v>36224NF32</v>
          </cell>
          <cell r="B397" t="str">
            <v>36224NF32</v>
          </cell>
          <cell r="C397">
            <v>7.5</v>
          </cell>
          <cell r="D397">
            <v>39309</v>
          </cell>
          <cell r="E397" t="str">
            <v>GNMA POOL# 333286</v>
          </cell>
          <cell r="F397">
            <v>107.40999100000001</v>
          </cell>
          <cell r="G397">
            <v>300.66000000000003</v>
          </cell>
          <cell r="H397">
            <v>48105.05</v>
          </cell>
          <cell r="I397">
            <v>51669.63</v>
          </cell>
          <cell r="J397">
            <v>1</v>
          </cell>
        </row>
        <row r="398">
          <cell r="A398" t="str">
            <v>36224NFU2</v>
          </cell>
          <cell r="B398" t="str">
            <v>36224NFU2</v>
          </cell>
          <cell r="C398">
            <v>7</v>
          </cell>
          <cell r="D398">
            <v>39401</v>
          </cell>
          <cell r="E398" t="str">
            <v>GNMA POOL# 333279</v>
          </cell>
          <cell r="F398">
            <v>107.125</v>
          </cell>
          <cell r="G398">
            <v>788.32</v>
          </cell>
          <cell r="H398">
            <v>135140.92000000001</v>
          </cell>
          <cell r="I398">
            <v>144769.71</v>
          </cell>
          <cell r="J398">
            <v>1</v>
          </cell>
        </row>
        <row r="399">
          <cell r="A399" t="str">
            <v>36224NFW8</v>
          </cell>
          <cell r="B399" t="str">
            <v>36224NFW8</v>
          </cell>
          <cell r="C399">
            <v>7.5</v>
          </cell>
          <cell r="D399">
            <v>39401</v>
          </cell>
          <cell r="E399" t="str">
            <v>GNMA POOL# 333281</v>
          </cell>
          <cell r="F399">
            <v>107.410004</v>
          </cell>
          <cell r="G399">
            <v>378.92</v>
          </cell>
          <cell r="H399">
            <v>60626.69</v>
          </cell>
          <cell r="I399">
            <v>65119.13</v>
          </cell>
          <cell r="J399">
            <v>1</v>
          </cell>
        </row>
        <row r="400">
          <cell r="A400" t="str">
            <v>36224NLB7</v>
          </cell>
          <cell r="B400" t="str">
            <v>36224NLB7</v>
          </cell>
          <cell r="C400">
            <v>7.5</v>
          </cell>
          <cell r="D400">
            <v>39401</v>
          </cell>
          <cell r="E400" t="str">
            <v>GNMA POOL# 333422</v>
          </cell>
          <cell r="F400">
            <v>107.409986</v>
          </cell>
          <cell r="G400">
            <v>157.72999999999999</v>
          </cell>
          <cell r="H400">
            <v>25236.89</v>
          </cell>
          <cell r="I400">
            <v>27106.94</v>
          </cell>
          <cell r="J400">
            <v>1</v>
          </cell>
        </row>
        <row r="401">
          <cell r="A401" t="str">
            <v>36224NMC4</v>
          </cell>
          <cell r="B401" t="str">
            <v>36224NMC4</v>
          </cell>
          <cell r="C401">
            <v>7.5</v>
          </cell>
          <cell r="D401">
            <v>39462</v>
          </cell>
          <cell r="E401" t="str">
            <v>GNMA POOL# 333455</v>
          </cell>
          <cell r="F401">
            <v>107.40999600000001</v>
          </cell>
          <cell r="G401">
            <v>284.27999999999997</v>
          </cell>
          <cell r="H401">
            <v>45484.1</v>
          </cell>
          <cell r="I401">
            <v>48854.47</v>
          </cell>
          <cell r="J401">
            <v>1</v>
          </cell>
        </row>
        <row r="402">
          <cell r="A402" t="str">
            <v>36224NMQ3</v>
          </cell>
          <cell r="B402" t="str">
            <v>36224NMQ3</v>
          </cell>
          <cell r="C402">
            <v>7.5</v>
          </cell>
          <cell r="D402">
            <v>39522</v>
          </cell>
          <cell r="E402" t="str">
            <v>GNMA POOL# 333467</v>
          </cell>
          <cell r="F402">
            <v>107.432998</v>
          </cell>
          <cell r="G402">
            <v>645.53</v>
          </cell>
          <cell r="H402">
            <v>103284.17</v>
          </cell>
          <cell r="I402">
            <v>110961.28</v>
          </cell>
          <cell r="J402">
            <v>1</v>
          </cell>
        </row>
        <row r="403">
          <cell r="A403" t="str">
            <v>36224NVK6</v>
          </cell>
          <cell r="B403" t="str">
            <v>36224NVK6</v>
          </cell>
          <cell r="C403">
            <v>7.5</v>
          </cell>
          <cell r="D403">
            <v>39340</v>
          </cell>
          <cell r="E403" t="str">
            <v>GNMA POOL# 333718</v>
          </cell>
          <cell r="F403">
            <v>107.410009</v>
          </cell>
          <cell r="G403">
            <v>312.42</v>
          </cell>
          <cell r="H403">
            <v>49986.85</v>
          </cell>
          <cell r="I403">
            <v>53690.879999999997</v>
          </cell>
          <cell r="J403">
            <v>1</v>
          </cell>
        </row>
        <row r="404">
          <cell r="A404" t="str">
            <v>36224P6E3</v>
          </cell>
          <cell r="B404" t="str">
            <v>36224P6E3</v>
          </cell>
          <cell r="C404">
            <v>7.5</v>
          </cell>
          <cell r="D404">
            <v>39431</v>
          </cell>
          <cell r="E404" t="str">
            <v>GNMA POOL# 334869</v>
          </cell>
          <cell r="F404">
            <v>107.409989</v>
          </cell>
          <cell r="G404">
            <v>149.31</v>
          </cell>
          <cell r="H404">
            <v>23890.05</v>
          </cell>
          <cell r="I404">
            <v>25660.3</v>
          </cell>
          <cell r="J404">
            <v>1</v>
          </cell>
        </row>
        <row r="405">
          <cell r="A405" t="str">
            <v>36224PE95</v>
          </cell>
          <cell r="B405" t="str">
            <v>36224PE95</v>
          </cell>
          <cell r="C405">
            <v>7</v>
          </cell>
          <cell r="D405">
            <v>39370</v>
          </cell>
          <cell r="E405" t="str">
            <v>GNMA POOL# 334160</v>
          </cell>
          <cell r="F405">
            <v>107.125057</v>
          </cell>
          <cell r="G405">
            <v>27.46</v>
          </cell>
          <cell r="H405">
            <v>4707.05</v>
          </cell>
          <cell r="I405">
            <v>5042.43</v>
          </cell>
          <cell r="J405">
            <v>1</v>
          </cell>
        </row>
        <row r="406">
          <cell r="A406" t="str">
            <v>36224PUF3</v>
          </cell>
          <cell r="B406" t="str">
            <v>36224PUF3</v>
          </cell>
          <cell r="C406">
            <v>7.5</v>
          </cell>
          <cell r="D406">
            <v>39522</v>
          </cell>
          <cell r="E406" t="str">
            <v>GNMA POOL# 334582</v>
          </cell>
          <cell r="F406">
            <v>107.433008</v>
          </cell>
          <cell r="G406">
            <v>115.75</v>
          </cell>
          <cell r="H406">
            <v>18519.689999999999</v>
          </cell>
          <cell r="I406">
            <v>19896.259999999998</v>
          </cell>
          <cell r="J406">
            <v>1</v>
          </cell>
        </row>
        <row r="407">
          <cell r="A407" t="str">
            <v>36224Q4Q6</v>
          </cell>
          <cell r="B407" t="str">
            <v>36224Q4Q6</v>
          </cell>
          <cell r="C407">
            <v>6.5</v>
          </cell>
          <cell r="D407">
            <v>39706</v>
          </cell>
          <cell r="E407" t="str">
            <v>GNMA POOL# 335731</v>
          </cell>
          <cell r="F407">
            <v>105.428977</v>
          </cell>
          <cell r="G407">
            <v>95.93</v>
          </cell>
          <cell r="H407">
            <v>17710.52</v>
          </cell>
          <cell r="I407">
            <v>18672.02</v>
          </cell>
          <cell r="J407">
            <v>1</v>
          </cell>
        </row>
        <row r="408">
          <cell r="A408" t="str">
            <v>36224QCZ7</v>
          </cell>
          <cell r="B408" t="str">
            <v>36224QCZ7</v>
          </cell>
          <cell r="C408">
            <v>7.5</v>
          </cell>
          <cell r="D408">
            <v>39370</v>
          </cell>
          <cell r="E408" t="str">
            <v>GNMA POOL# 334988</v>
          </cell>
          <cell r="F408">
            <v>107.409998</v>
          </cell>
          <cell r="G408">
            <v>1650.37</v>
          </cell>
          <cell r="H408">
            <v>264059.84000000003</v>
          </cell>
          <cell r="I408">
            <v>283626.67</v>
          </cell>
          <cell r="J408">
            <v>1</v>
          </cell>
        </row>
        <row r="409">
          <cell r="A409" t="str">
            <v>36224QDS2</v>
          </cell>
          <cell r="B409" t="str">
            <v>36224QDS2</v>
          </cell>
          <cell r="C409">
            <v>7</v>
          </cell>
          <cell r="D409">
            <v>39401</v>
          </cell>
          <cell r="E409" t="str">
            <v>GNMA POOL# 335013</v>
          </cell>
          <cell r="F409">
            <v>107.124993</v>
          </cell>
          <cell r="G409">
            <v>371.34</v>
          </cell>
          <cell r="H409">
            <v>63658.87</v>
          </cell>
          <cell r="I409">
            <v>68194.559999999998</v>
          </cell>
          <cell r="J409">
            <v>1</v>
          </cell>
        </row>
        <row r="410">
          <cell r="A410" t="str">
            <v>36224QEE2</v>
          </cell>
          <cell r="B410" t="str">
            <v>36224QEE2</v>
          </cell>
          <cell r="C410">
            <v>7</v>
          </cell>
          <cell r="D410">
            <v>39370</v>
          </cell>
          <cell r="E410" t="str">
            <v>GNMA POOL# 335033</v>
          </cell>
          <cell r="F410">
            <v>107.12505299999999</v>
          </cell>
          <cell r="G410">
            <v>39.409999999999997</v>
          </cell>
          <cell r="H410">
            <v>6756.16</v>
          </cell>
          <cell r="I410">
            <v>7237.54</v>
          </cell>
          <cell r="J410">
            <v>1</v>
          </cell>
        </row>
        <row r="411">
          <cell r="A411" t="str">
            <v>36224QMK9</v>
          </cell>
          <cell r="B411" t="str">
            <v>36224QMK9</v>
          </cell>
          <cell r="C411">
            <v>6.5</v>
          </cell>
          <cell r="D411">
            <v>39859</v>
          </cell>
          <cell r="E411" t="str">
            <v>GNMA POOL# 335262</v>
          </cell>
          <cell r="F411">
            <v>105.311999</v>
          </cell>
          <cell r="G411">
            <v>595.55999999999995</v>
          </cell>
          <cell r="H411">
            <v>109948.81</v>
          </cell>
          <cell r="I411">
            <v>115789.29</v>
          </cell>
          <cell r="J411">
            <v>1</v>
          </cell>
        </row>
        <row r="412">
          <cell r="A412" t="str">
            <v>36224QQM1</v>
          </cell>
          <cell r="B412" t="str">
            <v>36224QQM1</v>
          </cell>
          <cell r="C412">
            <v>7</v>
          </cell>
          <cell r="D412">
            <v>39431</v>
          </cell>
          <cell r="E412" t="str">
            <v>GNMA POOL# 335360</v>
          </cell>
          <cell r="F412">
            <v>107.12499800000001</v>
          </cell>
          <cell r="G412">
            <v>473.54</v>
          </cell>
          <cell r="H412">
            <v>81177.850000000006</v>
          </cell>
          <cell r="I412">
            <v>86961.77</v>
          </cell>
          <cell r="J412">
            <v>1</v>
          </cell>
        </row>
        <row r="413">
          <cell r="A413" t="str">
            <v>36224QSW7</v>
          </cell>
          <cell r="B413" t="str">
            <v>36224QSW7</v>
          </cell>
          <cell r="C413">
            <v>7</v>
          </cell>
          <cell r="D413">
            <v>44849</v>
          </cell>
          <cell r="E413" t="str">
            <v>GNMA POOL# 335433</v>
          </cell>
          <cell r="F413">
            <v>104.95600399999999</v>
          </cell>
          <cell r="G413">
            <v>397.78</v>
          </cell>
          <cell r="H413">
            <v>68191.23</v>
          </cell>
          <cell r="I413">
            <v>71570.789999999994</v>
          </cell>
          <cell r="J413">
            <v>1</v>
          </cell>
        </row>
        <row r="414">
          <cell r="A414" t="str">
            <v>36224QUG9</v>
          </cell>
          <cell r="B414" t="str">
            <v>36224QUG9</v>
          </cell>
          <cell r="C414">
            <v>7</v>
          </cell>
          <cell r="D414">
            <v>39401</v>
          </cell>
          <cell r="E414" t="str">
            <v>GNMA POOL# 335483</v>
          </cell>
          <cell r="F414">
            <v>107.12503</v>
          </cell>
          <cell r="G414">
            <v>49.34</v>
          </cell>
          <cell r="H414">
            <v>8458.2099999999991</v>
          </cell>
          <cell r="I414">
            <v>9060.86</v>
          </cell>
          <cell r="J414">
            <v>1</v>
          </cell>
        </row>
        <row r="415">
          <cell r="A415" t="str">
            <v>36224QWX0</v>
          </cell>
          <cell r="B415" t="str">
            <v>36224QWX0</v>
          </cell>
          <cell r="C415">
            <v>7.5</v>
          </cell>
          <cell r="D415">
            <v>39370</v>
          </cell>
          <cell r="E415" t="str">
            <v>GNMA POOL# 335562</v>
          </cell>
          <cell r="F415">
            <v>107.41000200000001</v>
          </cell>
          <cell r="G415">
            <v>221.78</v>
          </cell>
          <cell r="H415">
            <v>35485.279999999999</v>
          </cell>
          <cell r="I415">
            <v>38114.74</v>
          </cell>
          <cell r="J415">
            <v>1</v>
          </cell>
        </row>
        <row r="416">
          <cell r="A416" t="str">
            <v>36224QXB7</v>
          </cell>
          <cell r="B416" t="str">
            <v>36224QXB7</v>
          </cell>
          <cell r="C416">
            <v>7.5</v>
          </cell>
          <cell r="D416">
            <v>39401</v>
          </cell>
          <cell r="E416" t="str">
            <v>GNMA POOL# 335574</v>
          </cell>
          <cell r="F416">
            <v>107.410011</v>
          </cell>
          <cell r="G416">
            <v>184.93</v>
          </cell>
          <cell r="H416">
            <v>29588.62</v>
          </cell>
          <cell r="I416">
            <v>31781.14</v>
          </cell>
          <cell r="J416">
            <v>1</v>
          </cell>
        </row>
        <row r="417">
          <cell r="A417" t="str">
            <v>36224QXC5</v>
          </cell>
          <cell r="B417" t="str">
            <v>36224QXC5</v>
          </cell>
          <cell r="C417">
            <v>7</v>
          </cell>
          <cell r="D417">
            <v>39370</v>
          </cell>
          <cell r="E417" t="str">
            <v>GNMA POOL# 335575</v>
          </cell>
          <cell r="F417">
            <v>107.124934</v>
          </cell>
          <cell r="G417">
            <v>41.01</v>
          </cell>
          <cell r="H417">
            <v>7029.96</v>
          </cell>
          <cell r="I417">
            <v>7530.84</v>
          </cell>
          <cell r="J417">
            <v>1</v>
          </cell>
        </row>
        <row r="418">
          <cell r="A418" t="str">
            <v>36224QXJ0</v>
          </cell>
          <cell r="B418" t="str">
            <v>36224QXJ0</v>
          </cell>
          <cell r="C418">
            <v>7</v>
          </cell>
          <cell r="D418">
            <v>39401</v>
          </cell>
          <cell r="E418" t="str">
            <v>GNMA POOL# 335581</v>
          </cell>
          <cell r="F418">
            <v>107.125006</v>
          </cell>
          <cell r="G418">
            <v>378.17</v>
          </cell>
          <cell r="H418">
            <v>64829.98</v>
          </cell>
          <cell r="I418">
            <v>69449.119999999995</v>
          </cell>
          <cell r="J418">
            <v>1</v>
          </cell>
        </row>
        <row r="419">
          <cell r="A419" t="str">
            <v>36224QZ90</v>
          </cell>
          <cell r="B419" t="str">
            <v>36224QZ90</v>
          </cell>
          <cell r="C419">
            <v>7.5</v>
          </cell>
          <cell r="D419">
            <v>39553</v>
          </cell>
          <cell r="E419" t="str">
            <v>GNMA POOL# 335668</v>
          </cell>
          <cell r="F419">
            <v>107.432998</v>
          </cell>
          <cell r="G419">
            <v>776.82</v>
          </cell>
          <cell r="H419">
            <v>124291.43</v>
          </cell>
          <cell r="I419">
            <v>133530.01</v>
          </cell>
          <cell r="J419">
            <v>1</v>
          </cell>
        </row>
        <row r="420">
          <cell r="A420" t="str">
            <v>36224QZD1</v>
          </cell>
          <cell r="B420" t="str">
            <v>36224QZD1</v>
          </cell>
          <cell r="C420">
            <v>7.5</v>
          </cell>
          <cell r="D420">
            <v>39493</v>
          </cell>
          <cell r="E420" t="str">
            <v>GNMA POOL# 335640</v>
          </cell>
          <cell r="F420">
            <v>107.433002</v>
          </cell>
          <cell r="G420">
            <v>46.22</v>
          </cell>
          <cell r="H420">
            <v>7394.59</v>
          </cell>
          <cell r="I420">
            <v>7944.23</v>
          </cell>
          <cell r="J420">
            <v>1</v>
          </cell>
        </row>
        <row r="421">
          <cell r="A421" t="str">
            <v>36224QZG4</v>
          </cell>
          <cell r="B421" t="str">
            <v>36224QZG4</v>
          </cell>
          <cell r="C421">
            <v>7</v>
          </cell>
          <cell r="D421">
            <v>39522</v>
          </cell>
          <cell r="E421" t="str">
            <v>GNMA POOL# 335643</v>
          </cell>
          <cell r="F421">
            <v>107.138002</v>
          </cell>
          <cell r="G421">
            <v>771.97</v>
          </cell>
          <cell r="H421">
            <v>132336.9</v>
          </cell>
          <cell r="I421">
            <v>141783.10999999999</v>
          </cell>
          <cell r="J421">
            <v>1</v>
          </cell>
        </row>
        <row r="422">
          <cell r="A422" t="str">
            <v>36224QZS8</v>
          </cell>
          <cell r="B422" t="str">
            <v>36224QZS8</v>
          </cell>
          <cell r="C422">
            <v>7.5</v>
          </cell>
          <cell r="D422">
            <v>39522</v>
          </cell>
          <cell r="E422" t="str">
            <v>GNMA POOL# 335653</v>
          </cell>
          <cell r="F422">
            <v>107.433004</v>
          </cell>
          <cell r="G422">
            <v>137.94</v>
          </cell>
          <cell r="H422">
            <v>22070.62</v>
          </cell>
          <cell r="I422">
            <v>23711.13</v>
          </cell>
          <cell r="J422">
            <v>1</v>
          </cell>
        </row>
        <row r="423">
          <cell r="A423" t="str">
            <v>36224R4D3</v>
          </cell>
          <cell r="B423" t="str">
            <v>36224R4D3</v>
          </cell>
          <cell r="C423">
            <v>7</v>
          </cell>
          <cell r="D423">
            <v>39493</v>
          </cell>
          <cell r="E423" t="str">
            <v>GNMA POOL# 336620</v>
          </cell>
          <cell r="F423">
            <v>107.125004</v>
          </cell>
          <cell r="G423">
            <v>341.74</v>
          </cell>
          <cell r="H423">
            <v>58583.97</v>
          </cell>
          <cell r="I423">
            <v>62758.080000000002</v>
          </cell>
          <cell r="J423">
            <v>1</v>
          </cell>
        </row>
        <row r="424">
          <cell r="A424" t="str">
            <v>36224RCR3</v>
          </cell>
          <cell r="B424" t="str">
            <v>36224RCR3</v>
          </cell>
          <cell r="C424">
            <v>7</v>
          </cell>
          <cell r="D424">
            <v>39401</v>
          </cell>
          <cell r="E424" t="str">
            <v>GNMA POOL# 335880</v>
          </cell>
          <cell r="F424">
            <v>107.124994</v>
          </cell>
          <cell r="G424">
            <v>338.19</v>
          </cell>
          <cell r="H424">
            <v>57974.93</v>
          </cell>
          <cell r="I424">
            <v>62105.64</v>
          </cell>
          <cell r="J424">
            <v>1</v>
          </cell>
        </row>
        <row r="425">
          <cell r="A425" t="str">
            <v>36224RE34</v>
          </cell>
          <cell r="B425" t="str">
            <v>36224RE34</v>
          </cell>
          <cell r="C425">
            <v>7</v>
          </cell>
          <cell r="D425">
            <v>39370</v>
          </cell>
          <cell r="E425" t="str">
            <v>GNMA POOL# 335954</v>
          </cell>
          <cell r="F425">
            <v>107.125072</v>
          </cell>
          <cell r="G425">
            <v>34.81</v>
          </cell>
          <cell r="H425">
            <v>5968.08</v>
          </cell>
          <cell r="I425">
            <v>6393.31</v>
          </cell>
          <cell r="J425">
            <v>1</v>
          </cell>
        </row>
        <row r="426">
          <cell r="A426" t="str">
            <v>36224RFP4</v>
          </cell>
          <cell r="B426" t="str">
            <v>36224RFP4</v>
          </cell>
          <cell r="C426">
            <v>7.5</v>
          </cell>
          <cell r="D426">
            <v>39401</v>
          </cell>
          <cell r="E426" t="str">
            <v>GNMA POOL# 335974</v>
          </cell>
          <cell r="F426">
            <v>107.41000200000001</v>
          </cell>
          <cell r="G426">
            <v>558.16999999999996</v>
          </cell>
          <cell r="H426">
            <v>89307.26</v>
          </cell>
          <cell r="I426">
            <v>95924.93</v>
          </cell>
          <cell r="J426">
            <v>1</v>
          </cell>
        </row>
        <row r="427">
          <cell r="A427" t="str">
            <v>36224RGC2</v>
          </cell>
          <cell r="B427" t="str">
            <v>36224RGC2</v>
          </cell>
          <cell r="C427">
            <v>7.5</v>
          </cell>
          <cell r="D427">
            <v>39309</v>
          </cell>
          <cell r="E427" t="str">
            <v>GNMA POOL# 335995</v>
          </cell>
          <cell r="F427">
            <v>107.41000099999999</v>
          </cell>
          <cell r="G427">
            <v>324.83999999999997</v>
          </cell>
          <cell r="H427">
            <v>51975.03</v>
          </cell>
          <cell r="I427">
            <v>55826.38</v>
          </cell>
          <cell r="J427">
            <v>1</v>
          </cell>
        </row>
        <row r="428">
          <cell r="A428" t="str">
            <v>36224RS39</v>
          </cell>
          <cell r="B428" t="str">
            <v>36224RS39</v>
          </cell>
          <cell r="C428">
            <v>7.5</v>
          </cell>
          <cell r="D428">
            <v>39340</v>
          </cell>
          <cell r="E428" t="str">
            <v>GNMA POOL# 336338</v>
          </cell>
          <cell r="F428">
            <v>107.41</v>
          </cell>
          <cell r="G428">
            <v>553.65</v>
          </cell>
          <cell r="H428">
            <v>88584.48</v>
          </cell>
          <cell r="I428">
            <v>95148.59</v>
          </cell>
          <cell r="J428">
            <v>1</v>
          </cell>
        </row>
        <row r="429">
          <cell r="A429" t="str">
            <v>36224RW91</v>
          </cell>
          <cell r="B429" t="str">
            <v>36224RW91</v>
          </cell>
          <cell r="C429">
            <v>7</v>
          </cell>
          <cell r="D429">
            <v>39614</v>
          </cell>
          <cell r="E429" t="str">
            <v>GNMA POOL# 336472</v>
          </cell>
          <cell r="F429">
            <v>107.138002</v>
          </cell>
          <cell r="G429">
            <v>1216.02</v>
          </cell>
          <cell r="H429">
            <v>208460.29</v>
          </cell>
          <cell r="I429">
            <v>223340.19</v>
          </cell>
          <cell r="J429">
            <v>1</v>
          </cell>
        </row>
        <row r="430">
          <cell r="A430" t="str">
            <v>36224SHX3</v>
          </cell>
          <cell r="B430" t="str">
            <v>36224SHX3</v>
          </cell>
          <cell r="C430">
            <v>7.5</v>
          </cell>
          <cell r="D430">
            <v>39553</v>
          </cell>
          <cell r="E430" t="str">
            <v>GNMA POOL# 336946</v>
          </cell>
          <cell r="F430">
            <v>107.432997</v>
          </cell>
          <cell r="G430">
            <v>595.41</v>
          </cell>
          <cell r="H430">
            <v>95265.47</v>
          </cell>
          <cell r="I430">
            <v>102346.55</v>
          </cell>
          <cell r="J430">
            <v>1</v>
          </cell>
        </row>
        <row r="431">
          <cell r="A431" t="str">
            <v>36224SJE3</v>
          </cell>
          <cell r="B431" t="str">
            <v>36224SJE3</v>
          </cell>
          <cell r="C431">
            <v>6.5</v>
          </cell>
          <cell r="D431">
            <v>39583</v>
          </cell>
          <cell r="E431" t="str">
            <v>GNMA POOL# 336961</v>
          </cell>
          <cell r="F431">
            <v>105.429007</v>
          </cell>
          <cell r="G431">
            <v>188.79</v>
          </cell>
          <cell r="H431">
            <v>34853.89</v>
          </cell>
          <cell r="I431">
            <v>36746.11</v>
          </cell>
          <cell r="J431">
            <v>1</v>
          </cell>
        </row>
        <row r="432">
          <cell r="A432" t="str">
            <v>36224SL26</v>
          </cell>
          <cell r="B432" t="str">
            <v>36224SL26</v>
          </cell>
          <cell r="C432">
            <v>7.5</v>
          </cell>
          <cell r="D432">
            <v>39553</v>
          </cell>
          <cell r="E432" t="str">
            <v>GNMA POOL# 337045</v>
          </cell>
          <cell r="F432">
            <v>107.433007</v>
          </cell>
          <cell r="G432">
            <v>187.94</v>
          </cell>
          <cell r="H432">
            <v>30069.66</v>
          </cell>
          <cell r="I432">
            <v>32304.74</v>
          </cell>
          <cell r="J432">
            <v>1</v>
          </cell>
        </row>
        <row r="433">
          <cell r="A433" t="str">
            <v>36224SM41</v>
          </cell>
          <cell r="B433" t="str">
            <v>36224SM41</v>
          </cell>
          <cell r="C433">
            <v>7</v>
          </cell>
          <cell r="D433">
            <v>39614</v>
          </cell>
          <cell r="E433" t="str">
            <v>GNMA POOL# 337079</v>
          </cell>
          <cell r="F433">
            <v>107.138001</v>
          </cell>
          <cell r="G433">
            <v>927.33</v>
          </cell>
          <cell r="H433">
            <v>158970.54999999999</v>
          </cell>
          <cell r="I433">
            <v>170317.87</v>
          </cell>
          <cell r="J433">
            <v>1</v>
          </cell>
        </row>
        <row r="434">
          <cell r="A434" t="str">
            <v>36224SMM1</v>
          </cell>
          <cell r="B434" t="str">
            <v>36224SMM1</v>
          </cell>
          <cell r="C434">
            <v>7</v>
          </cell>
          <cell r="D434">
            <v>39583</v>
          </cell>
          <cell r="E434" t="str">
            <v>GNMA POOL# 337064</v>
          </cell>
          <cell r="F434">
            <v>107.138003</v>
          </cell>
          <cell r="G434">
            <v>816.44</v>
          </cell>
          <cell r="H434">
            <v>139961.26999999999</v>
          </cell>
          <cell r="I434">
            <v>149951.71</v>
          </cell>
          <cell r="J434">
            <v>1</v>
          </cell>
        </row>
        <row r="435">
          <cell r="A435" t="str">
            <v>36224SV58</v>
          </cell>
          <cell r="B435" t="str">
            <v>36224SV58</v>
          </cell>
          <cell r="C435">
            <v>7</v>
          </cell>
          <cell r="D435">
            <v>39614</v>
          </cell>
          <cell r="E435" t="str">
            <v>GNMA POOL# 337336</v>
          </cell>
          <cell r="F435">
            <v>107.137998</v>
          </cell>
          <cell r="G435">
            <v>761.01</v>
          </cell>
          <cell r="H435">
            <v>130459.68</v>
          </cell>
          <cell r="I435">
            <v>139771.89000000001</v>
          </cell>
          <cell r="J435">
            <v>1</v>
          </cell>
        </row>
        <row r="436">
          <cell r="A436" t="str">
            <v>36224SYP1</v>
          </cell>
          <cell r="B436" t="str">
            <v>36224SYP1</v>
          </cell>
          <cell r="C436">
            <v>7</v>
          </cell>
          <cell r="D436">
            <v>39583</v>
          </cell>
          <cell r="E436" t="str">
            <v>GNMA POOL# 337418</v>
          </cell>
          <cell r="F436">
            <v>107.13800000000001</v>
          </cell>
          <cell r="G436">
            <v>1118.6300000000001</v>
          </cell>
          <cell r="H436">
            <v>191765.06</v>
          </cell>
          <cell r="I436">
            <v>205453.25</v>
          </cell>
          <cell r="J436">
            <v>1</v>
          </cell>
        </row>
        <row r="437">
          <cell r="A437" t="str">
            <v>36224SZX3</v>
          </cell>
          <cell r="B437" t="str">
            <v>36224SZX3</v>
          </cell>
          <cell r="C437">
            <v>7</v>
          </cell>
          <cell r="D437">
            <v>39614</v>
          </cell>
          <cell r="E437" t="str">
            <v>GNMA POOL# 337458</v>
          </cell>
          <cell r="F437">
            <v>107.13799899999999</v>
          </cell>
          <cell r="G437">
            <v>3034.63</v>
          </cell>
          <cell r="H437">
            <v>520222.53</v>
          </cell>
          <cell r="I437">
            <v>557356.01</v>
          </cell>
          <cell r="J437">
            <v>1</v>
          </cell>
        </row>
        <row r="438">
          <cell r="A438" t="str">
            <v>36224T2N9</v>
          </cell>
          <cell r="B438" t="str">
            <v>36224T2N9</v>
          </cell>
          <cell r="C438">
            <v>7</v>
          </cell>
          <cell r="D438">
            <v>39431</v>
          </cell>
          <cell r="E438" t="str">
            <v>GNMA POOL# 338381</v>
          </cell>
          <cell r="F438">
            <v>107.124999</v>
          </cell>
          <cell r="G438">
            <v>1731.8</v>
          </cell>
          <cell r="H438">
            <v>296880.62</v>
          </cell>
          <cell r="I438">
            <v>318033.36</v>
          </cell>
          <cell r="J438">
            <v>1</v>
          </cell>
        </row>
        <row r="439">
          <cell r="A439" t="str">
            <v>36224TNB2</v>
          </cell>
          <cell r="B439" t="str">
            <v>36224TNB2</v>
          </cell>
          <cell r="C439">
            <v>7</v>
          </cell>
          <cell r="D439">
            <v>44880</v>
          </cell>
          <cell r="E439" t="str">
            <v>GNMA POOL# 337986</v>
          </cell>
          <cell r="F439">
            <v>104.955994</v>
          </cell>
          <cell r="G439">
            <v>356.45</v>
          </cell>
          <cell r="H439">
            <v>61105</v>
          </cell>
          <cell r="I439">
            <v>64133.36</v>
          </cell>
          <cell r="J439">
            <v>1</v>
          </cell>
        </row>
        <row r="440">
          <cell r="A440" t="str">
            <v>36224TT26</v>
          </cell>
          <cell r="B440" t="str">
            <v>36224TT26</v>
          </cell>
          <cell r="C440">
            <v>7.5</v>
          </cell>
          <cell r="D440">
            <v>39401</v>
          </cell>
          <cell r="E440" t="str">
            <v>GNMA POOL# 338169</v>
          </cell>
          <cell r="F440">
            <v>107.410016</v>
          </cell>
          <cell r="G440">
            <v>133.63999999999999</v>
          </cell>
          <cell r="H440">
            <v>21381.87</v>
          </cell>
          <cell r="I440">
            <v>22966.27</v>
          </cell>
          <cell r="J440">
            <v>1</v>
          </cell>
        </row>
        <row r="441">
          <cell r="A441" t="str">
            <v>36224TVW7</v>
          </cell>
          <cell r="B441" t="str">
            <v>36224TVW7</v>
          </cell>
          <cell r="C441">
            <v>7.5</v>
          </cell>
          <cell r="D441">
            <v>39431</v>
          </cell>
          <cell r="E441" t="str">
            <v>GNMA POOL# 338229</v>
          </cell>
          <cell r="F441">
            <v>107.410005</v>
          </cell>
          <cell r="G441">
            <v>529.35</v>
          </cell>
          <cell r="H441">
            <v>84696.16</v>
          </cell>
          <cell r="I441">
            <v>90972.15</v>
          </cell>
          <cell r="J441">
            <v>1</v>
          </cell>
        </row>
        <row r="442">
          <cell r="A442" t="str">
            <v>36224TWW6</v>
          </cell>
          <cell r="B442" t="str">
            <v>36224TWW6</v>
          </cell>
          <cell r="C442">
            <v>7</v>
          </cell>
          <cell r="D442">
            <v>44880</v>
          </cell>
          <cell r="E442" t="str">
            <v>GNMA POOL# 338261</v>
          </cell>
          <cell r="F442">
            <v>104.956048</v>
          </cell>
          <cell r="G442">
            <v>51.72</v>
          </cell>
          <cell r="H442">
            <v>8866.5400000000009</v>
          </cell>
          <cell r="I442">
            <v>9305.9699999999993</v>
          </cell>
          <cell r="J442">
            <v>1</v>
          </cell>
        </row>
        <row r="443">
          <cell r="A443" t="str">
            <v>36224TZY9</v>
          </cell>
          <cell r="B443" t="str">
            <v>36224TZY9</v>
          </cell>
          <cell r="C443">
            <v>7</v>
          </cell>
          <cell r="D443">
            <v>39431</v>
          </cell>
          <cell r="E443" t="str">
            <v>GNMA POOL# 338359</v>
          </cell>
          <cell r="F443">
            <v>107.125011</v>
          </cell>
          <cell r="G443">
            <v>195.77</v>
          </cell>
          <cell r="H443">
            <v>33560.51</v>
          </cell>
          <cell r="I443">
            <v>35951.699999999997</v>
          </cell>
          <cell r="J443">
            <v>1</v>
          </cell>
        </row>
        <row r="444">
          <cell r="A444" t="str">
            <v>36224TZZ6</v>
          </cell>
          <cell r="B444" t="str">
            <v>36224TZZ6</v>
          </cell>
          <cell r="C444">
            <v>7</v>
          </cell>
          <cell r="D444">
            <v>39431</v>
          </cell>
          <cell r="E444" t="str">
            <v>GNMA POOL# 338360</v>
          </cell>
          <cell r="F444">
            <v>107.124995</v>
          </cell>
          <cell r="G444">
            <v>406.96</v>
          </cell>
          <cell r="H444">
            <v>69763.98</v>
          </cell>
          <cell r="I444">
            <v>74734.66</v>
          </cell>
          <cell r="J444">
            <v>1</v>
          </cell>
        </row>
        <row r="445">
          <cell r="A445" t="str">
            <v>36224UDV6</v>
          </cell>
          <cell r="B445" t="str">
            <v>36224UDV6</v>
          </cell>
          <cell r="C445">
            <v>7.5</v>
          </cell>
          <cell r="D445">
            <v>39462</v>
          </cell>
          <cell r="E445" t="str">
            <v>GNMA POOL# 338616</v>
          </cell>
          <cell r="F445">
            <v>107.41000200000001</v>
          </cell>
          <cell r="G445">
            <v>408.2</v>
          </cell>
          <cell r="H445">
            <v>65311.45</v>
          </cell>
          <cell r="I445">
            <v>70151.03</v>
          </cell>
          <cell r="J445">
            <v>1</v>
          </cell>
        </row>
        <row r="446">
          <cell r="A446" t="str">
            <v>36224UHV2</v>
          </cell>
          <cell r="B446" t="str">
            <v>36224UHV2</v>
          </cell>
          <cell r="C446">
            <v>7</v>
          </cell>
          <cell r="D446">
            <v>39553</v>
          </cell>
          <cell r="E446" t="str">
            <v>GNMA POOL# 338744</v>
          </cell>
          <cell r="F446">
            <v>107.137998</v>
          </cell>
          <cell r="G446">
            <v>1319.83</v>
          </cell>
          <cell r="H446">
            <v>226256.16</v>
          </cell>
          <cell r="I446">
            <v>242406.32</v>
          </cell>
          <cell r="J446">
            <v>1</v>
          </cell>
        </row>
        <row r="447">
          <cell r="A447" t="str">
            <v>36224UT23</v>
          </cell>
          <cell r="B447" t="str">
            <v>36224UT23</v>
          </cell>
          <cell r="C447">
            <v>7</v>
          </cell>
          <cell r="D447">
            <v>39431</v>
          </cell>
          <cell r="E447" t="str">
            <v>GNMA POOL# 339069</v>
          </cell>
          <cell r="F447">
            <v>107.124999</v>
          </cell>
          <cell r="G447">
            <v>1610.54</v>
          </cell>
          <cell r="H447">
            <v>276093.09000000003</v>
          </cell>
          <cell r="I447">
            <v>295764.71999999997</v>
          </cell>
          <cell r="J447">
            <v>1</v>
          </cell>
        </row>
        <row r="448">
          <cell r="A448" t="str">
            <v>36224UU47</v>
          </cell>
          <cell r="B448" t="str">
            <v>36224UU47</v>
          </cell>
          <cell r="C448">
            <v>7</v>
          </cell>
          <cell r="D448">
            <v>44880</v>
          </cell>
          <cell r="E448" t="str">
            <v>GNMA POOL# 339103</v>
          </cell>
          <cell r="F448">
            <v>104.956</v>
          </cell>
          <cell r="G448">
            <v>3986.43</v>
          </cell>
          <cell r="H448">
            <v>683388.4</v>
          </cell>
          <cell r="I448">
            <v>717257.13</v>
          </cell>
          <cell r="J448">
            <v>1</v>
          </cell>
        </row>
        <row r="449">
          <cell r="A449" t="str">
            <v>36224UZ42</v>
          </cell>
          <cell r="B449" t="str">
            <v>36224UZ42</v>
          </cell>
          <cell r="C449">
            <v>7</v>
          </cell>
          <cell r="D449">
            <v>39614</v>
          </cell>
          <cell r="E449" t="str">
            <v>GNMA POOL# 339263</v>
          </cell>
          <cell r="F449">
            <v>107.13800000000001</v>
          </cell>
          <cell r="G449">
            <v>867.54</v>
          </cell>
          <cell r="H449">
            <v>148721.49</v>
          </cell>
          <cell r="I449">
            <v>159337.23000000001</v>
          </cell>
          <cell r="J449">
            <v>1</v>
          </cell>
        </row>
        <row r="450">
          <cell r="A450" t="str">
            <v>36224UZ59</v>
          </cell>
          <cell r="B450" t="str">
            <v>36224UZ59</v>
          </cell>
          <cell r="C450">
            <v>7</v>
          </cell>
          <cell r="D450">
            <v>39614</v>
          </cell>
          <cell r="E450" t="str">
            <v>GNMA POOL# 339264</v>
          </cell>
          <cell r="F450">
            <v>107.13800000000001</v>
          </cell>
          <cell r="G450">
            <v>1458.33</v>
          </cell>
          <cell r="H450">
            <v>250000.01</v>
          </cell>
          <cell r="I450">
            <v>267845.01</v>
          </cell>
          <cell r="J450">
            <v>1</v>
          </cell>
        </row>
        <row r="451">
          <cell r="A451" t="str">
            <v>36224UZB6</v>
          </cell>
          <cell r="B451" t="str">
            <v>36224UZB6</v>
          </cell>
          <cell r="C451">
            <v>7.5</v>
          </cell>
          <cell r="D451">
            <v>39522</v>
          </cell>
          <cell r="E451" t="str">
            <v>GNMA POOL# 339238</v>
          </cell>
          <cell r="F451">
            <v>107.43300000000001</v>
          </cell>
          <cell r="G451">
            <v>114.07</v>
          </cell>
          <cell r="H451">
            <v>18250.64</v>
          </cell>
          <cell r="I451">
            <v>19607.21</v>
          </cell>
          <cell r="J451">
            <v>1</v>
          </cell>
        </row>
        <row r="452">
          <cell r="A452" t="str">
            <v>36224V4Y8</v>
          </cell>
          <cell r="B452" t="str">
            <v>36224V4Y8</v>
          </cell>
          <cell r="C452">
            <v>7</v>
          </cell>
          <cell r="D452">
            <v>39370</v>
          </cell>
          <cell r="E452" t="str">
            <v>GNMA POOL# 340239</v>
          </cell>
          <cell r="F452">
            <v>107.125022</v>
          </cell>
          <cell r="G452">
            <v>31.56</v>
          </cell>
          <cell r="H452">
            <v>5410.79</v>
          </cell>
          <cell r="I452">
            <v>5796.31</v>
          </cell>
          <cell r="J452">
            <v>1</v>
          </cell>
        </row>
        <row r="453">
          <cell r="A453" t="str">
            <v>36224VBT1</v>
          </cell>
          <cell r="B453" t="str">
            <v>36224VBT1</v>
          </cell>
          <cell r="C453">
            <v>7</v>
          </cell>
          <cell r="D453">
            <v>39401</v>
          </cell>
          <cell r="E453" t="str">
            <v>GNMA POOL# 339450</v>
          </cell>
          <cell r="F453">
            <v>107.12499800000001</v>
          </cell>
          <cell r="G453">
            <v>313.86</v>
          </cell>
          <cell r="H453">
            <v>53804.65</v>
          </cell>
          <cell r="I453">
            <v>57638.23</v>
          </cell>
          <cell r="J453">
            <v>1</v>
          </cell>
        </row>
        <row r="454">
          <cell r="A454" t="str">
            <v>36224VC29</v>
          </cell>
          <cell r="B454" t="str">
            <v>36224VC29</v>
          </cell>
          <cell r="C454">
            <v>7.5</v>
          </cell>
          <cell r="D454">
            <v>39553</v>
          </cell>
          <cell r="E454" t="str">
            <v>GNMA POOL# 339489</v>
          </cell>
          <cell r="F454">
            <v>107.43300000000001</v>
          </cell>
          <cell r="G454">
            <v>1372.14</v>
          </cell>
          <cell r="H454">
            <v>219542.32</v>
          </cell>
          <cell r="I454">
            <v>235860.9</v>
          </cell>
          <cell r="J454">
            <v>1</v>
          </cell>
        </row>
        <row r="455">
          <cell r="A455" t="str">
            <v>36224WAH6</v>
          </cell>
          <cell r="B455" t="str">
            <v>36224WAH6</v>
          </cell>
          <cell r="C455">
            <v>7</v>
          </cell>
          <cell r="D455">
            <v>39493</v>
          </cell>
          <cell r="E455" t="str">
            <v>GNMA POOL# 340308</v>
          </cell>
          <cell r="F455">
            <v>107.138001</v>
          </cell>
          <cell r="G455">
            <v>816.99</v>
          </cell>
          <cell r="H455">
            <v>140055.6</v>
          </cell>
          <cell r="I455">
            <v>150052.76999999999</v>
          </cell>
          <cell r="J455">
            <v>1</v>
          </cell>
        </row>
        <row r="456">
          <cell r="A456" t="str">
            <v>36224WN90</v>
          </cell>
          <cell r="B456" t="str">
            <v>36224WN90</v>
          </cell>
          <cell r="C456">
            <v>7.5</v>
          </cell>
          <cell r="D456">
            <v>39522</v>
          </cell>
          <cell r="E456" t="str">
            <v>GNMA POOL# 340716</v>
          </cell>
          <cell r="F456">
            <v>107.432999</v>
          </cell>
          <cell r="G456">
            <v>1496.96</v>
          </cell>
          <cell r="H456">
            <v>239513.01</v>
          </cell>
          <cell r="I456">
            <v>257316.01</v>
          </cell>
          <cell r="J456">
            <v>1</v>
          </cell>
        </row>
        <row r="457">
          <cell r="A457" t="str">
            <v>36224WNC3</v>
          </cell>
          <cell r="B457" t="str">
            <v>36224WNC3</v>
          </cell>
          <cell r="C457">
            <v>7.5</v>
          </cell>
          <cell r="D457">
            <v>39522</v>
          </cell>
          <cell r="E457" t="str">
            <v>GNMA POOL# 340687</v>
          </cell>
          <cell r="F457">
            <v>107.43295000000001</v>
          </cell>
          <cell r="G457">
            <v>44.94</v>
          </cell>
          <cell r="H457">
            <v>7190.55</v>
          </cell>
          <cell r="I457">
            <v>7725.02</v>
          </cell>
          <cell r="J457">
            <v>1</v>
          </cell>
        </row>
        <row r="458">
          <cell r="A458" t="str">
            <v>36224WNF6</v>
          </cell>
          <cell r="B458" t="str">
            <v>36224WNF6</v>
          </cell>
          <cell r="C458">
            <v>7.5</v>
          </cell>
          <cell r="D458">
            <v>39522</v>
          </cell>
          <cell r="E458" t="str">
            <v>GNMA POOL# 340690</v>
          </cell>
          <cell r="F458">
            <v>107.432997</v>
          </cell>
          <cell r="G458">
            <v>421.24</v>
          </cell>
          <cell r="H458">
            <v>67397.710000000006</v>
          </cell>
          <cell r="I458">
            <v>72407.38</v>
          </cell>
          <cell r="J458">
            <v>1</v>
          </cell>
        </row>
        <row r="459">
          <cell r="A459" t="str">
            <v>36224WPB3</v>
          </cell>
          <cell r="B459" t="str">
            <v>36224WPB3</v>
          </cell>
          <cell r="C459">
            <v>8</v>
          </cell>
          <cell r="D459">
            <v>39522</v>
          </cell>
          <cell r="E459" t="str">
            <v>GNMA POOL# 340718</v>
          </cell>
          <cell r="F459">
            <v>107.078996</v>
          </cell>
          <cell r="G459">
            <v>806</v>
          </cell>
          <cell r="H459">
            <v>120899.77</v>
          </cell>
          <cell r="I459">
            <v>129458.26</v>
          </cell>
          <cell r="J459">
            <v>1</v>
          </cell>
        </row>
        <row r="460">
          <cell r="A460" t="str">
            <v>36224WPZ0</v>
          </cell>
          <cell r="B460" t="str">
            <v>36224WPZ0</v>
          </cell>
          <cell r="C460">
            <v>7.5</v>
          </cell>
          <cell r="D460">
            <v>39553</v>
          </cell>
          <cell r="E460" t="str">
            <v>GNMA POOL# 340740</v>
          </cell>
          <cell r="F460">
            <v>107.433013</v>
          </cell>
          <cell r="G460">
            <v>217.15</v>
          </cell>
          <cell r="H460">
            <v>34743.65</v>
          </cell>
          <cell r="I460">
            <v>37326.15</v>
          </cell>
          <cell r="J460">
            <v>1</v>
          </cell>
        </row>
        <row r="461">
          <cell r="A461" t="str">
            <v>36224WQC0</v>
          </cell>
          <cell r="B461" t="str">
            <v>36224WQC0</v>
          </cell>
          <cell r="C461">
            <v>6.5</v>
          </cell>
          <cell r="D461">
            <v>39553</v>
          </cell>
          <cell r="E461" t="str">
            <v>GNMA POOL# 340751</v>
          </cell>
          <cell r="F461">
            <v>105.429001</v>
          </cell>
          <cell r="G461">
            <v>394.69</v>
          </cell>
          <cell r="H461">
            <v>72865.16</v>
          </cell>
          <cell r="I461">
            <v>76821.009999999995</v>
          </cell>
          <cell r="J461">
            <v>1</v>
          </cell>
        </row>
        <row r="462">
          <cell r="A462" t="str">
            <v>36224X2N0</v>
          </cell>
          <cell r="B462" t="str">
            <v>36224X2N0</v>
          </cell>
          <cell r="C462">
            <v>7.5</v>
          </cell>
          <cell r="D462">
            <v>39522</v>
          </cell>
          <cell r="E462" t="str">
            <v>GNMA POOL# 341981</v>
          </cell>
          <cell r="F462">
            <v>107.433001</v>
          </cell>
          <cell r="G462">
            <v>544.71</v>
          </cell>
          <cell r="H462">
            <v>87152.960000000006</v>
          </cell>
          <cell r="I462">
            <v>93631.039999999994</v>
          </cell>
          <cell r="J462">
            <v>1</v>
          </cell>
        </row>
        <row r="463">
          <cell r="A463" t="str">
            <v>36224X4D0</v>
          </cell>
          <cell r="B463" t="str">
            <v>36224X4D0</v>
          </cell>
          <cell r="C463">
            <v>7.5</v>
          </cell>
          <cell r="D463">
            <v>39553</v>
          </cell>
          <cell r="E463" t="str">
            <v>GNMA POOL# 342020</v>
          </cell>
          <cell r="F463">
            <v>107.432999</v>
          </cell>
          <cell r="G463">
            <v>1109.6199999999999</v>
          </cell>
          <cell r="H463">
            <v>177538.56</v>
          </cell>
          <cell r="I463">
            <v>190735</v>
          </cell>
          <cell r="J463">
            <v>1</v>
          </cell>
        </row>
        <row r="464">
          <cell r="A464" t="str">
            <v>36224XBW0</v>
          </cell>
          <cell r="B464" t="str">
            <v>36224XBW0</v>
          </cell>
          <cell r="C464">
            <v>7</v>
          </cell>
          <cell r="D464">
            <v>44880</v>
          </cell>
          <cell r="E464" t="str">
            <v>GNMA POOL# 341253</v>
          </cell>
          <cell r="F464">
            <v>104.95599900000001</v>
          </cell>
          <cell r="G464">
            <v>487.67</v>
          </cell>
          <cell r="H464">
            <v>83600.100000000006</v>
          </cell>
          <cell r="I464">
            <v>87743.32</v>
          </cell>
          <cell r="J464">
            <v>1</v>
          </cell>
        </row>
        <row r="465">
          <cell r="A465" t="str">
            <v>36224XD32</v>
          </cell>
          <cell r="B465" t="str">
            <v>36224XD32</v>
          </cell>
          <cell r="C465">
            <v>7</v>
          </cell>
          <cell r="D465">
            <v>39401</v>
          </cell>
          <cell r="E465" t="str">
            <v>GNMA POOL# 341322</v>
          </cell>
          <cell r="F465">
            <v>107.125</v>
          </cell>
          <cell r="G465">
            <v>694.25</v>
          </cell>
          <cell r="H465">
            <v>119014.46</v>
          </cell>
          <cell r="I465">
            <v>127494.24</v>
          </cell>
          <cell r="J465">
            <v>1</v>
          </cell>
        </row>
        <row r="466">
          <cell r="A466" t="str">
            <v>36224XMT5</v>
          </cell>
          <cell r="B466" t="str">
            <v>36224XMT5</v>
          </cell>
          <cell r="C466">
            <v>7</v>
          </cell>
          <cell r="D466">
            <v>39462</v>
          </cell>
          <cell r="E466" t="str">
            <v>GNMA POOL# 341570</v>
          </cell>
          <cell r="F466">
            <v>107.13799899999999</v>
          </cell>
          <cell r="G466">
            <v>374.36</v>
          </cell>
          <cell r="H466">
            <v>64176.67</v>
          </cell>
          <cell r="I466">
            <v>68757.600000000006</v>
          </cell>
          <cell r="J466">
            <v>1</v>
          </cell>
        </row>
        <row r="467">
          <cell r="A467" t="str">
            <v>36224XP88</v>
          </cell>
          <cell r="B467" t="str">
            <v>36224XP88</v>
          </cell>
          <cell r="C467">
            <v>7.5</v>
          </cell>
          <cell r="D467">
            <v>39553</v>
          </cell>
          <cell r="E467" t="str">
            <v>GNMA POOL# 341647</v>
          </cell>
          <cell r="F467">
            <v>107.433001</v>
          </cell>
          <cell r="G467">
            <v>911.51</v>
          </cell>
          <cell r="H467">
            <v>145842.18</v>
          </cell>
          <cell r="I467">
            <v>156682.63</v>
          </cell>
          <cell r="J467">
            <v>1</v>
          </cell>
        </row>
        <row r="468">
          <cell r="A468" t="str">
            <v>36224XPW5</v>
          </cell>
          <cell r="B468" t="str">
            <v>36224XPW5</v>
          </cell>
          <cell r="C468">
            <v>7.5</v>
          </cell>
          <cell r="D468">
            <v>39522</v>
          </cell>
          <cell r="E468" t="str">
            <v>GNMA POOL# 341637</v>
          </cell>
          <cell r="F468">
            <v>107.41000200000001</v>
          </cell>
          <cell r="G468">
            <v>292.44</v>
          </cell>
          <cell r="H468">
            <v>46790.54</v>
          </cell>
          <cell r="I468">
            <v>50257.72</v>
          </cell>
          <cell r="J468">
            <v>1</v>
          </cell>
        </row>
        <row r="469">
          <cell r="A469" t="str">
            <v>36224XPX3</v>
          </cell>
          <cell r="B469" t="str">
            <v>36224XPX3</v>
          </cell>
          <cell r="C469">
            <v>7</v>
          </cell>
          <cell r="D469">
            <v>39522</v>
          </cell>
          <cell r="E469" t="str">
            <v>GNMA POOL# 341638</v>
          </cell>
          <cell r="F469">
            <v>107.124999</v>
          </cell>
          <cell r="G469">
            <v>2424.75</v>
          </cell>
          <cell r="H469">
            <v>415671.75</v>
          </cell>
          <cell r="I469">
            <v>445288.36</v>
          </cell>
          <cell r="J469">
            <v>1</v>
          </cell>
        </row>
        <row r="470">
          <cell r="A470" t="str">
            <v>36224XX97</v>
          </cell>
          <cell r="B470" t="str">
            <v>36224XX97</v>
          </cell>
          <cell r="C470">
            <v>7.5</v>
          </cell>
          <cell r="D470">
            <v>39522</v>
          </cell>
          <cell r="E470" t="str">
            <v>GNMA POOL# 341904</v>
          </cell>
          <cell r="F470">
            <v>107.432996</v>
          </cell>
          <cell r="G470">
            <v>571.6</v>
          </cell>
          <cell r="H470">
            <v>91455.59</v>
          </cell>
          <cell r="I470">
            <v>98253.48</v>
          </cell>
          <cell r="J470">
            <v>1</v>
          </cell>
        </row>
        <row r="471">
          <cell r="A471" t="str">
            <v>36224XXT3</v>
          </cell>
          <cell r="B471" t="str">
            <v>36224XXT3</v>
          </cell>
          <cell r="C471">
            <v>7.5</v>
          </cell>
          <cell r="D471">
            <v>39493</v>
          </cell>
          <cell r="E471" t="str">
            <v>GNMA POOL# 341890</v>
          </cell>
          <cell r="F471">
            <v>107.41000699999999</v>
          </cell>
          <cell r="G471">
            <v>358.03</v>
          </cell>
          <cell r="H471">
            <v>57285.37</v>
          </cell>
          <cell r="I471">
            <v>61530.22</v>
          </cell>
          <cell r="J471">
            <v>1</v>
          </cell>
        </row>
        <row r="472">
          <cell r="A472" t="str">
            <v>36224YCY3</v>
          </cell>
          <cell r="B472" t="str">
            <v>36224YCY3</v>
          </cell>
          <cell r="C472">
            <v>7.5</v>
          </cell>
          <cell r="D472">
            <v>39401</v>
          </cell>
          <cell r="E472" t="str">
            <v>GNMA POOL# 342187</v>
          </cell>
          <cell r="F472">
            <v>107.40998399999999</v>
          </cell>
          <cell r="G472">
            <v>93.17</v>
          </cell>
          <cell r="H472">
            <v>14907.05</v>
          </cell>
          <cell r="I472">
            <v>16011.66</v>
          </cell>
          <cell r="J472">
            <v>1</v>
          </cell>
        </row>
        <row r="473">
          <cell r="A473" t="str">
            <v>36224YM22</v>
          </cell>
          <cell r="B473" t="str">
            <v>36224YM22</v>
          </cell>
          <cell r="C473">
            <v>7</v>
          </cell>
          <cell r="D473">
            <v>44910</v>
          </cell>
          <cell r="E473" t="str">
            <v>GNMA POOL# 342477</v>
          </cell>
          <cell r="F473">
            <v>104.956</v>
          </cell>
          <cell r="G473">
            <v>404.2</v>
          </cell>
          <cell r="H473">
            <v>69291.97</v>
          </cell>
          <cell r="I473">
            <v>72726.080000000002</v>
          </cell>
          <cell r="J473">
            <v>1</v>
          </cell>
        </row>
        <row r="474">
          <cell r="A474" t="str">
            <v>36224YQK8</v>
          </cell>
          <cell r="B474" t="str">
            <v>36224YQK8</v>
          </cell>
          <cell r="C474">
            <v>7</v>
          </cell>
          <cell r="D474">
            <v>39522</v>
          </cell>
          <cell r="E474" t="str">
            <v>GNMA POOL# 342558</v>
          </cell>
          <cell r="F474">
            <v>107.137998</v>
          </cell>
          <cell r="G474">
            <v>863.66</v>
          </cell>
          <cell r="H474">
            <v>148056.35999999999</v>
          </cell>
          <cell r="I474">
            <v>158624.62</v>
          </cell>
          <cell r="J474">
            <v>1</v>
          </cell>
        </row>
        <row r="475">
          <cell r="A475" t="str">
            <v>36224YQL6</v>
          </cell>
          <cell r="B475" t="str">
            <v>36224YQL6</v>
          </cell>
          <cell r="C475">
            <v>7</v>
          </cell>
          <cell r="D475">
            <v>39522</v>
          </cell>
          <cell r="E475" t="str">
            <v>GNMA POOL# 342559</v>
          </cell>
          <cell r="F475">
            <v>107.13800000000001</v>
          </cell>
          <cell r="G475">
            <v>591.42999999999995</v>
          </cell>
          <cell r="H475">
            <v>101388.06</v>
          </cell>
          <cell r="I475">
            <v>108625.14</v>
          </cell>
          <cell r="J475">
            <v>1</v>
          </cell>
        </row>
        <row r="476">
          <cell r="A476" t="str">
            <v>36225AA91</v>
          </cell>
          <cell r="B476" t="str">
            <v>36225AA91</v>
          </cell>
          <cell r="C476">
            <v>6.5</v>
          </cell>
          <cell r="D476">
            <v>45519</v>
          </cell>
          <cell r="E476" t="str">
            <v>GNMA POOL# 780032</v>
          </cell>
          <cell r="F476">
            <v>103.729</v>
          </cell>
          <cell r="G476">
            <v>29196.63</v>
          </cell>
          <cell r="H476">
            <v>5390147.5599999996</v>
          </cell>
          <cell r="I476">
            <v>5591146.1600000001</v>
          </cell>
          <cell r="J476">
            <v>1</v>
          </cell>
        </row>
        <row r="477">
          <cell r="A477" t="str">
            <v>36225ABA7</v>
          </cell>
          <cell r="B477" t="str">
            <v>36225ABA7</v>
          </cell>
          <cell r="C477">
            <v>6.5</v>
          </cell>
          <cell r="D477">
            <v>45488</v>
          </cell>
          <cell r="E477" t="str">
            <v>GNMA POOL# 780033</v>
          </cell>
          <cell r="F477">
            <v>103.729</v>
          </cell>
          <cell r="G477">
            <v>58513.79</v>
          </cell>
          <cell r="H477">
            <v>10802546.09</v>
          </cell>
          <cell r="I477">
            <v>11205373.029999999</v>
          </cell>
          <cell r="J477">
            <v>1</v>
          </cell>
        </row>
        <row r="478">
          <cell r="A478" t="str">
            <v>36225AK25</v>
          </cell>
          <cell r="B478" t="str">
            <v>36225AK25</v>
          </cell>
          <cell r="C478">
            <v>6</v>
          </cell>
          <cell r="D478">
            <v>40558</v>
          </cell>
          <cell r="E478" t="str">
            <v>GNMA POOL# 780313</v>
          </cell>
          <cell r="F478">
            <v>104.422</v>
          </cell>
          <cell r="G478">
            <v>11445.85</v>
          </cell>
          <cell r="H478">
            <v>2289170.9700000002</v>
          </cell>
          <cell r="I478">
            <v>2390398.11</v>
          </cell>
          <cell r="J478">
            <v>1</v>
          </cell>
        </row>
        <row r="479">
          <cell r="A479" t="str">
            <v>36225AL73</v>
          </cell>
          <cell r="B479" t="str">
            <v>36225AL73</v>
          </cell>
          <cell r="C479">
            <v>6.5</v>
          </cell>
          <cell r="D479">
            <v>39948</v>
          </cell>
          <cell r="E479" t="str">
            <v>GNMA POOL# 780350</v>
          </cell>
          <cell r="F479">
            <v>105.429</v>
          </cell>
          <cell r="G479">
            <v>3589.03</v>
          </cell>
          <cell r="H479">
            <v>662589.78</v>
          </cell>
          <cell r="I479">
            <v>698561.78</v>
          </cell>
          <cell r="J479">
            <v>1</v>
          </cell>
        </row>
        <row r="480">
          <cell r="A480" t="str">
            <v>36225AP46</v>
          </cell>
          <cell r="B480" t="str">
            <v>36225AP46</v>
          </cell>
          <cell r="C480">
            <v>8</v>
          </cell>
          <cell r="D480">
            <v>39217</v>
          </cell>
          <cell r="E480" t="str">
            <v>GNMA POOL# 780443</v>
          </cell>
          <cell r="F480">
            <v>105.69</v>
          </cell>
          <cell r="G480">
            <v>20070.330000000002</v>
          </cell>
          <cell r="H480">
            <v>3010549.56</v>
          </cell>
          <cell r="I480">
            <v>3181849.83</v>
          </cell>
          <cell r="J480">
            <v>1</v>
          </cell>
        </row>
        <row r="481">
          <cell r="A481" t="str">
            <v>36225AQP8</v>
          </cell>
          <cell r="B481" t="str">
            <v>36225AQP8</v>
          </cell>
          <cell r="C481">
            <v>7.5</v>
          </cell>
          <cell r="D481">
            <v>39979</v>
          </cell>
          <cell r="E481" t="str">
            <v>GNMA POOL# 780462</v>
          </cell>
          <cell r="F481">
            <v>107.43300000000001</v>
          </cell>
          <cell r="G481">
            <v>4098.7700000000004</v>
          </cell>
          <cell r="H481">
            <v>655803.61</v>
          </cell>
          <cell r="I481">
            <v>704549.49</v>
          </cell>
          <cell r="J481">
            <v>1</v>
          </cell>
        </row>
        <row r="482">
          <cell r="A482" t="str">
            <v>36225AZT0</v>
          </cell>
          <cell r="B482" t="str">
            <v>36225AZT0</v>
          </cell>
          <cell r="C482">
            <v>6.5</v>
          </cell>
          <cell r="D482">
            <v>41348</v>
          </cell>
          <cell r="E482" t="str">
            <v>GNMA POOL# 780754</v>
          </cell>
          <cell r="F482">
            <v>104.958</v>
          </cell>
          <cell r="G482">
            <v>114022.64</v>
          </cell>
          <cell r="H482">
            <v>21050333.109999999</v>
          </cell>
          <cell r="I482">
            <v>22094008.629999999</v>
          </cell>
          <cell r="J482">
            <v>1</v>
          </cell>
        </row>
        <row r="483">
          <cell r="A483" t="str">
            <v>36225BRE0</v>
          </cell>
          <cell r="B483" t="str">
            <v>36225BRE0</v>
          </cell>
          <cell r="C483">
            <v>7.5</v>
          </cell>
          <cell r="D483">
            <v>42658</v>
          </cell>
          <cell r="E483" t="str">
            <v>GNMA POOL# 781385</v>
          </cell>
          <cell r="F483">
            <v>106.425</v>
          </cell>
          <cell r="G483">
            <v>71922.7</v>
          </cell>
          <cell r="H483">
            <v>11507631.460000001</v>
          </cell>
          <cell r="I483">
            <v>12246996.779999999</v>
          </cell>
          <cell r="J483">
            <v>1</v>
          </cell>
        </row>
        <row r="484">
          <cell r="A484" t="str">
            <v>3837H0MG5</v>
          </cell>
          <cell r="B484" t="str">
            <v>3837H0MG5</v>
          </cell>
          <cell r="C484">
            <v>7</v>
          </cell>
          <cell r="D484">
            <v>44485</v>
          </cell>
          <cell r="E484" t="str">
            <v>GNR      19964    B</v>
          </cell>
          <cell r="F484">
            <v>100.015</v>
          </cell>
          <cell r="G484">
            <v>6655.75</v>
          </cell>
          <cell r="H484">
            <v>1140985.71</v>
          </cell>
          <cell r="I484">
            <v>1141156.8600000001</v>
          </cell>
          <cell r="J484">
            <v>1</v>
          </cell>
        </row>
        <row r="485">
          <cell r="A485" t="str">
            <v>3837H0MM2</v>
          </cell>
          <cell r="B485" t="str">
            <v>3837H0MM2</v>
          </cell>
          <cell r="C485">
            <v>7</v>
          </cell>
          <cell r="D485">
            <v>44728</v>
          </cell>
          <cell r="E485" t="str">
            <v>GNR      19964    H</v>
          </cell>
          <cell r="F485">
            <v>100.764</v>
          </cell>
          <cell r="G485">
            <v>13267.18</v>
          </cell>
          <cell r="H485">
            <v>2274373.69</v>
          </cell>
          <cell r="I485">
            <v>2291749.9</v>
          </cell>
          <cell r="J485">
            <v>1</v>
          </cell>
        </row>
        <row r="486">
          <cell r="A486" t="str">
            <v>3837H0NM1</v>
          </cell>
          <cell r="B486" t="str">
            <v>3837H0NM1</v>
          </cell>
          <cell r="C486">
            <v>6.5</v>
          </cell>
          <cell r="D486">
            <v>43024</v>
          </cell>
          <cell r="E486" t="str">
            <v>GNR      19966    PE</v>
          </cell>
          <cell r="F486">
            <v>101.47199999999999</v>
          </cell>
          <cell r="G486">
            <v>14831.79</v>
          </cell>
          <cell r="H486">
            <v>2738177.24</v>
          </cell>
          <cell r="I486">
            <v>2778483.21</v>
          </cell>
          <cell r="J486">
            <v>1</v>
          </cell>
        </row>
        <row r="487">
          <cell r="A487" t="str">
            <v>3837H1PF2</v>
          </cell>
          <cell r="B487" t="str">
            <v>3837H1PF2</v>
          </cell>
          <cell r="C487">
            <v>6.5</v>
          </cell>
          <cell r="D487">
            <v>45097</v>
          </cell>
          <cell r="E487" t="str">
            <v>GNR      199814   PB</v>
          </cell>
          <cell r="F487">
            <v>102.67100000000001</v>
          </cell>
          <cell r="G487">
            <v>12690.99</v>
          </cell>
          <cell r="H487">
            <v>2342952.1</v>
          </cell>
          <cell r="I487">
            <v>2405532.35</v>
          </cell>
          <cell r="J487">
            <v>1</v>
          </cell>
        </row>
        <row r="488">
          <cell r="A488" t="str">
            <v>3837H3D53</v>
          </cell>
          <cell r="B488" t="str">
            <v>3837H3D53</v>
          </cell>
          <cell r="C488">
            <v>7.5</v>
          </cell>
          <cell r="D488">
            <v>39222</v>
          </cell>
          <cell r="E488" t="str">
            <v>GNR      20002    VC</v>
          </cell>
          <cell r="F488">
            <v>105.664</v>
          </cell>
          <cell r="G488">
            <v>30172.06</v>
          </cell>
          <cell r="H488">
            <v>4827529.6100000003</v>
          </cell>
          <cell r="I488">
            <v>5100960.8899999997</v>
          </cell>
          <cell r="J488">
            <v>1</v>
          </cell>
        </row>
        <row r="489">
          <cell r="A489" t="str">
            <v>3837H4AJ4</v>
          </cell>
          <cell r="B489" t="str">
            <v>3837H4AJ4</v>
          </cell>
          <cell r="C489">
            <v>7.5</v>
          </cell>
          <cell r="D489">
            <v>38949</v>
          </cell>
          <cell r="E489" t="str">
            <v>GNR      20006    VA</v>
          </cell>
          <cell r="F489">
            <v>101.211</v>
          </cell>
          <cell r="G489">
            <v>52482.64</v>
          </cell>
          <cell r="H489">
            <v>8397222.6899999995</v>
          </cell>
          <cell r="I489">
            <v>8498913.0600000005</v>
          </cell>
          <cell r="J489">
            <v>1</v>
          </cell>
        </row>
        <row r="490">
          <cell r="A490" t="str">
            <v>3837H4MY8</v>
          </cell>
          <cell r="B490" t="str">
            <v>3837H4MY8</v>
          </cell>
          <cell r="C490">
            <v>8</v>
          </cell>
          <cell r="D490">
            <v>46680</v>
          </cell>
          <cell r="E490" t="str">
            <v>GNR      20009    C</v>
          </cell>
          <cell r="F490">
            <v>100.038</v>
          </cell>
          <cell r="G490">
            <v>12067.26</v>
          </cell>
          <cell r="H490">
            <v>1810088.41</v>
          </cell>
          <cell r="I490">
            <v>1810776.24</v>
          </cell>
          <cell r="J490">
            <v>1</v>
          </cell>
        </row>
        <row r="491">
          <cell r="A491" t="str">
            <v>3837H4ZY4</v>
          </cell>
          <cell r="B491" t="str">
            <v>3837H4ZY4</v>
          </cell>
          <cell r="C491">
            <v>7.75</v>
          </cell>
          <cell r="D491">
            <v>40653</v>
          </cell>
          <cell r="E491" t="str">
            <v>GNR      200026   VA</v>
          </cell>
          <cell r="F491">
            <v>102.185</v>
          </cell>
          <cell r="G491">
            <v>75731.69</v>
          </cell>
          <cell r="H491">
            <v>11726197.4</v>
          </cell>
          <cell r="I491">
            <v>11982414.810000001</v>
          </cell>
          <cell r="J491">
            <v>1</v>
          </cell>
        </row>
        <row r="492">
          <cell r="A492" t="str">
            <v>US45950VAG14</v>
          </cell>
          <cell r="B492" t="str">
            <v>45950VAG1</v>
          </cell>
          <cell r="C492">
            <v>7.125</v>
          </cell>
          <cell r="D492">
            <v>38448</v>
          </cell>
          <cell r="E492" t="str">
            <v>INTERNATIONAL FINANCE CORPORAT</v>
          </cell>
          <cell r="F492">
            <v>110.722267</v>
          </cell>
          <cell r="G492">
            <v>227604.17</v>
          </cell>
          <cell r="H492">
            <v>10000000</v>
          </cell>
          <cell r="I492">
            <v>11072226.699999999</v>
          </cell>
          <cell r="J492">
            <v>1</v>
          </cell>
        </row>
        <row r="493">
          <cell r="A493" t="str">
            <v>BE0000275819</v>
          </cell>
          <cell r="B493">
            <v>4177126</v>
          </cell>
          <cell r="C493">
            <v>7.75</v>
          </cell>
          <cell r="D493">
            <v>38275</v>
          </cell>
          <cell r="E493" t="str">
            <v>BGB7.75 10/15/04</v>
          </cell>
          <cell r="F493">
            <v>106.113259</v>
          </cell>
          <cell r="G493">
            <v>306815.07</v>
          </cell>
          <cell r="H493">
            <v>5000000</v>
          </cell>
          <cell r="I493">
            <v>5305662.9400000004</v>
          </cell>
          <cell r="J493">
            <v>1.019992</v>
          </cell>
        </row>
        <row r="494">
          <cell r="A494" t="str">
            <v>DE0001134963</v>
          </cell>
          <cell r="B494">
            <v>4367381</v>
          </cell>
          <cell r="C494">
            <v>7.375</v>
          </cell>
          <cell r="D494">
            <v>38355</v>
          </cell>
          <cell r="F494">
            <v>106.021727</v>
          </cell>
          <cell r="G494">
            <v>274491.44</v>
          </cell>
          <cell r="H494">
            <v>6500000</v>
          </cell>
          <cell r="I494">
            <v>6891412.2400000002</v>
          </cell>
          <cell r="J494">
            <v>1.019992</v>
          </cell>
        </row>
        <row r="495">
          <cell r="A495" t="str">
            <v>DE0001141356</v>
          </cell>
          <cell r="B495">
            <v>5981315</v>
          </cell>
          <cell r="C495">
            <v>5</v>
          </cell>
          <cell r="D495">
            <v>38492</v>
          </cell>
          <cell r="F495">
            <v>101.07896700000001</v>
          </cell>
          <cell r="G495">
            <v>9863.01</v>
          </cell>
          <cell r="H495">
            <v>1000000</v>
          </cell>
          <cell r="I495">
            <v>1010789.67</v>
          </cell>
          <cell r="J495">
            <v>1.019992</v>
          </cell>
        </row>
        <row r="496">
          <cell r="A496" t="str">
            <v>DK0009917833</v>
          </cell>
          <cell r="B496">
            <v>4257341</v>
          </cell>
          <cell r="C496">
            <v>7</v>
          </cell>
          <cell r="D496">
            <v>38336</v>
          </cell>
          <cell r="E496" t="str">
            <v>KINGDOM OF DENMARK</v>
          </cell>
          <cell r="F496">
            <v>14.022074</v>
          </cell>
          <cell r="G496">
            <v>1749041.1</v>
          </cell>
          <cell r="H496">
            <v>40000000</v>
          </cell>
          <cell r="I496">
            <v>5608829.7699999996</v>
          </cell>
          <cell r="J496">
            <v>7.5774999999999997</v>
          </cell>
        </row>
        <row r="497">
          <cell r="A497" t="str">
            <v>FR0000499311</v>
          </cell>
          <cell r="B497">
            <v>5961481</v>
          </cell>
          <cell r="C497">
            <v>3.5380007999999998</v>
          </cell>
          <cell r="D497">
            <v>38449</v>
          </cell>
          <cell r="E497" t="str">
            <v>CAISSE NATIONALE DES CAISSES D</v>
          </cell>
          <cell r="F497">
            <v>98.030180999999999</v>
          </cell>
          <cell r="G497">
            <v>2260.39</v>
          </cell>
          <cell r="H497">
            <v>1000000</v>
          </cell>
          <cell r="I497">
            <v>980301.81</v>
          </cell>
          <cell r="J497">
            <v>1.019992</v>
          </cell>
        </row>
        <row r="498">
          <cell r="A498" t="str">
            <v>FR0101659813</v>
          </cell>
          <cell r="B498">
            <v>5914559</v>
          </cell>
          <cell r="C498">
            <v>5</v>
          </cell>
          <cell r="D498">
            <v>38545</v>
          </cell>
          <cell r="E498" t="str">
            <v>BTNS 5 07/12/05</v>
          </cell>
          <cell r="F498">
            <v>100.961123</v>
          </cell>
          <cell r="G498">
            <v>5205.4799999999996</v>
          </cell>
          <cell r="H498">
            <v>2000000</v>
          </cell>
          <cell r="I498">
            <v>2019222.46</v>
          </cell>
          <cell r="J498">
            <v>1.019992</v>
          </cell>
        </row>
        <row r="499">
          <cell r="A499" t="str">
            <v>FR0104446457</v>
          </cell>
          <cell r="B499">
            <v>7389326</v>
          </cell>
          <cell r="C499">
            <v>0</v>
          </cell>
          <cell r="D499">
            <v>37497</v>
          </cell>
          <cell r="E499" t="str">
            <v>FRANCE (REPUBLIC OF)</v>
          </cell>
          <cell r="F499">
            <v>97.451426999999995</v>
          </cell>
          <cell r="G499">
            <v>34795.01</v>
          </cell>
          <cell r="H499">
            <v>11000000</v>
          </cell>
          <cell r="I499">
            <v>10719656.949999999</v>
          </cell>
          <cell r="J499">
            <v>1.019992</v>
          </cell>
        </row>
        <row r="500">
          <cell r="A500" t="str">
            <v>FR0104446564</v>
          </cell>
          <cell r="B500">
            <v>7391729</v>
          </cell>
          <cell r="C500">
            <v>0</v>
          </cell>
          <cell r="D500">
            <v>37617</v>
          </cell>
          <cell r="E500" t="str">
            <v>FRANCE (REPUBLIC OF)</v>
          </cell>
          <cell r="F500">
            <v>96.413407000000007</v>
          </cell>
          <cell r="G500">
            <v>11925.07</v>
          </cell>
          <cell r="H500">
            <v>4000000</v>
          </cell>
          <cell r="I500">
            <v>3856536.3</v>
          </cell>
          <cell r="J500">
            <v>1.019992</v>
          </cell>
        </row>
        <row r="501">
          <cell r="A501" t="str">
            <v>IT0001305454</v>
          </cell>
          <cell r="B501">
            <v>5631416</v>
          </cell>
          <cell r="C501">
            <v>3.25</v>
          </cell>
          <cell r="D501">
            <v>38018</v>
          </cell>
          <cell r="F501">
            <v>97.654467999999994</v>
          </cell>
          <cell r="G501">
            <v>11312.15</v>
          </cell>
          <cell r="H501">
            <v>700000</v>
          </cell>
          <cell r="I501">
            <v>683581.27</v>
          </cell>
          <cell r="J501">
            <v>1.019992</v>
          </cell>
        </row>
        <row r="502">
          <cell r="A502" t="str">
            <v>IT0001326567</v>
          </cell>
          <cell r="B502">
            <v>5677120</v>
          </cell>
          <cell r="C502">
            <v>3.25</v>
          </cell>
          <cell r="D502">
            <v>38092</v>
          </cell>
          <cell r="E502" t="str">
            <v>BTPS 3.25 04/15/04</v>
          </cell>
          <cell r="F502">
            <v>97.518013999999994</v>
          </cell>
          <cell r="G502">
            <v>57008.2</v>
          </cell>
          <cell r="H502">
            <v>6000000</v>
          </cell>
          <cell r="I502">
            <v>5851080.8300000001</v>
          </cell>
          <cell r="J502">
            <v>1.019992</v>
          </cell>
        </row>
        <row r="503">
          <cell r="A503" t="str">
            <v>IT0003101992</v>
          </cell>
          <cell r="B503">
            <v>7109289</v>
          </cell>
          <cell r="C503">
            <v>4.5</v>
          </cell>
          <cell r="D503">
            <v>38061</v>
          </cell>
          <cell r="F503">
            <v>99.455485999999993</v>
          </cell>
          <cell r="G503">
            <v>101250</v>
          </cell>
          <cell r="H503">
            <v>6000000</v>
          </cell>
          <cell r="I503">
            <v>5967329.1600000001</v>
          </cell>
          <cell r="J503">
            <v>1.019992</v>
          </cell>
        </row>
        <row r="504">
          <cell r="A504" t="str">
            <v>LU0002911708</v>
          </cell>
          <cell r="B504" t="str">
            <v>Y03382CB5</v>
          </cell>
          <cell r="C504">
            <v>0</v>
          </cell>
          <cell r="D504">
            <v>38230</v>
          </cell>
          <cell r="E504" t="str">
            <v>ASIAN DEVELOPMENT BANK</v>
          </cell>
          <cell r="F504">
            <v>94.362324999999998</v>
          </cell>
          <cell r="G504">
            <v>0</v>
          </cell>
          <cell r="H504">
            <v>10000000</v>
          </cell>
          <cell r="I504">
            <v>9436232.5</v>
          </cell>
          <cell r="J504">
            <v>1</v>
          </cell>
        </row>
        <row r="505">
          <cell r="A505" t="str">
            <v>NL0000102663</v>
          </cell>
          <cell r="B505">
            <v>7300424</v>
          </cell>
          <cell r="C505">
            <v>4</v>
          </cell>
          <cell r="D505">
            <v>38548</v>
          </cell>
          <cell r="E505" t="str">
            <v>NETHERLANDS (KINGDOM OF THE)</v>
          </cell>
          <cell r="F505">
            <v>98.110750999999993</v>
          </cell>
          <cell r="G505">
            <v>57271.23</v>
          </cell>
          <cell r="H505">
            <v>2600000</v>
          </cell>
          <cell r="I505">
            <v>2550879.5299999998</v>
          </cell>
          <cell r="J505">
            <v>1.019992</v>
          </cell>
        </row>
        <row r="506">
          <cell r="A506" t="str">
            <v>SE0000306805</v>
          </cell>
          <cell r="B506">
            <v>5031607</v>
          </cell>
          <cell r="C506">
            <v>4.40212</v>
          </cell>
          <cell r="D506">
            <v>39783</v>
          </cell>
          <cell r="F506">
            <v>12.170775000000001</v>
          </cell>
          <cell r="G506">
            <v>3064599.16</v>
          </cell>
          <cell r="H506">
            <v>105000000</v>
          </cell>
          <cell r="I506">
            <v>12779313.939999999</v>
          </cell>
          <cell r="J506">
            <v>9.5086999999999993</v>
          </cell>
        </row>
        <row r="507">
          <cell r="A507" t="str">
            <v>SE0000555955</v>
          </cell>
          <cell r="B507">
            <v>5681251</v>
          </cell>
          <cell r="C507">
            <v>3.7316474999999998</v>
          </cell>
          <cell r="D507">
            <v>42339</v>
          </cell>
          <cell r="F507">
            <v>11.244400000000001</v>
          </cell>
          <cell r="G507">
            <v>494826.68</v>
          </cell>
          <cell r="H507">
            <v>20000000</v>
          </cell>
          <cell r="I507">
            <v>2248879.9700000002</v>
          </cell>
          <cell r="J507">
            <v>9.5086999999999993</v>
          </cell>
        </row>
        <row r="508">
          <cell r="A508" t="str">
            <v>US008281AK33</v>
          </cell>
          <cell r="B508" t="str">
            <v>008281AK3</v>
          </cell>
          <cell r="C508">
            <v>6.75</v>
          </cell>
          <cell r="D508">
            <v>38261</v>
          </cell>
          <cell r="E508" t="str">
            <v>AFRICAN DEVELOPMENT BANK</v>
          </cell>
          <cell r="F508">
            <v>107.839348</v>
          </cell>
          <cell r="G508">
            <v>135000</v>
          </cell>
          <cell r="H508">
            <v>6000000</v>
          </cell>
          <cell r="I508">
            <v>6470360.8799999999</v>
          </cell>
          <cell r="J508">
            <v>1</v>
          </cell>
        </row>
        <row r="509">
          <cell r="A509" t="str">
            <v>US312923S716</v>
          </cell>
          <cell r="B509" t="str">
            <v>312923S71</v>
          </cell>
          <cell r="C509">
            <v>5.625</v>
          </cell>
          <cell r="D509">
            <v>38888</v>
          </cell>
          <cell r="E509" t="str">
            <v>FEDERAL HOME LOAN MORTGAGE COR</v>
          </cell>
          <cell r="F509">
            <v>103.10289</v>
          </cell>
          <cell r="G509">
            <v>89687.5</v>
          </cell>
          <cell r="H509">
            <v>14000000</v>
          </cell>
          <cell r="I509">
            <v>14434404.6</v>
          </cell>
          <cell r="J509">
            <v>1</v>
          </cell>
        </row>
        <row r="510">
          <cell r="A510" t="str">
            <v>US312924BB81</v>
          </cell>
          <cell r="B510" t="str">
            <v>312924BB8</v>
          </cell>
          <cell r="C510">
            <v>5.375</v>
          </cell>
          <cell r="D510">
            <v>38945</v>
          </cell>
          <cell r="E510" t="str">
            <v>FEDERAL HOME LOAN MORTGAGE COR</v>
          </cell>
          <cell r="F510">
            <v>104.882965</v>
          </cell>
          <cell r="G510">
            <v>221718.75</v>
          </cell>
          <cell r="H510">
            <v>9000000</v>
          </cell>
          <cell r="I510">
            <v>9439466.8499999996</v>
          </cell>
          <cell r="J510">
            <v>1</v>
          </cell>
        </row>
        <row r="511">
          <cell r="A511" t="str">
            <v>US312925FF25</v>
          </cell>
          <cell r="B511" t="str">
            <v>312925FF2</v>
          </cell>
          <cell r="C511">
            <v>4.625</v>
          </cell>
          <cell r="D511">
            <v>38453</v>
          </cell>
          <cell r="E511" t="str">
            <v>FEDERAL HOME LOAN MORTGAGE COR</v>
          </cell>
          <cell r="F511">
            <v>101.758453</v>
          </cell>
          <cell r="G511">
            <v>113055.56</v>
          </cell>
          <cell r="H511">
            <v>8000000</v>
          </cell>
          <cell r="I511">
            <v>8140676.2400000002</v>
          </cell>
          <cell r="J511">
            <v>1</v>
          </cell>
        </row>
        <row r="512">
          <cell r="A512" t="str">
            <v>US31359MLN10</v>
          </cell>
          <cell r="B512" t="str">
            <v>31359MLN1</v>
          </cell>
          <cell r="C512">
            <v>4</v>
          </cell>
          <cell r="D512">
            <v>39038</v>
          </cell>
          <cell r="E512" t="str">
            <v>FEDERAL NATIONAL MORTGAGE ASSO</v>
          </cell>
          <cell r="F512">
            <v>100.45026900000001</v>
          </cell>
          <cell r="G512">
            <v>8222.2199999999993</v>
          </cell>
          <cell r="H512">
            <v>1000000</v>
          </cell>
          <cell r="I512">
            <v>1004502.69</v>
          </cell>
          <cell r="J512">
            <v>1</v>
          </cell>
        </row>
        <row r="513">
          <cell r="A513" t="str">
            <v>US31359MNQ23</v>
          </cell>
          <cell r="B513" t="str">
            <v>31359MNQ2</v>
          </cell>
          <cell r="C513">
            <v>3</v>
          </cell>
          <cell r="D513">
            <v>38197</v>
          </cell>
          <cell r="E513" t="str">
            <v>FEDERAL NATIONAL MORTGAGE ASSO</v>
          </cell>
          <cell r="F513">
            <v>100.050995</v>
          </cell>
          <cell r="G513">
            <v>333.33</v>
          </cell>
          <cell r="H513">
            <v>2000000</v>
          </cell>
          <cell r="I513">
            <v>2001019.9</v>
          </cell>
          <cell r="J513">
            <v>1</v>
          </cell>
        </row>
        <row r="514">
          <cell r="A514" t="str">
            <v>US3136F03X87</v>
          </cell>
          <cell r="B514" t="str">
            <v>3136F03X8</v>
          </cell>
          <cell r="C514">
            <v>3.875</v>
          </cell>
          <cell r="D514">
            <v>38677</v>
          </cell>
          <cell r="E514" t="str">
            <v>FEDERAL NATIONAL MORTGAGE ASSO</v>
          </cell>
          <cell r="F514">
            <v>100.85298899999999</v>
          </cell>
          <cell r="G514">
            <v>37673.61</v>
          </cell>
          <cell r="H514">
            <v>5000000</v>
          </cell>
          <cell r="I514">
            <v>5042649.45</v>
          </cell>
          <cell r="J514">
            <v>1</v>
          </cell>
        </row>
        <row r="515">
          <cell r="A515" t="str">
            <v>US3136F1K416</v>
          </cell>
          <cell r="B515" t="str">
            <v>3136F1K41</v>
          </cell>
          <cell r="C515">
            <v>4.1500000000000004</v>
          </cell>
          <cell r="D515">
            <v>38492</v>
          </cell>
          <cell r="E515" t="str">
            <v>FEDERAL NATIONAL MORTGAGE ASSO</v>
          </cell>
          <cell r="F515">
            <v>101.932716</v>
          </cell>
          <cell r="G515">
            <v>76117.919999999998</v>
          </cell>
          <cell r="H515">
            <v>9300000</v>
          </cell>
          <cell r="I515">
            <v>9479742.5899999999</v>
          </cell>
          <cell r="J515">
            <v>1</v>
          </cell>
        </row>
        <row r="516">
          <cell r="A516" t="str">
            <v>US458182CF76</v>
          </cell>
          <cell r="B516" t="str">
            <v>458182CF7</v>
          </cell>
          <cell r="C516">
            <v>5.125</v>
          </cell>
          <cell r="D516">
            <v>38022</v>
          </cell>
          <cell r="E516" t="str">
            <v>INTER-AMERICAN DEVELOPMENT BAN</v>
          </cell>
          <cell r="F516">
            <v>104.12004899999999</v>
          </cell>
          <cell r="G516">
            <v>361241.32</v>
          </cell>
          <cell r="H516">
            <v>14500000</v>
          </cell>
          <cell r="I516">
            <v>15097407.109999999</v>
          </cell>
          <cell r="J516">
            <v>1</v>
          </cell>
        </row>
        <row r="517">
          <cell r="A517" t="str">
            <v>US459056QA84</v>
          </cell>
          <cell r="B517" t="str">
            <v>459056QA8</v>
          </cell>
          <cell r="C517">
            <v>7</v>
          </cell>
          <cell r="D517">
            <v>38379</v>
          </cell>
          <cell r="E517" t="str">
            <v>WORLD BANK (INTL BANK FOR RECO</v>
          </cell>
          <cell r="F517">
            <v>110.06972500000001</v>
          </cell>
          <cell r="G517">
            <v>11005.56</v>
          </cell>
          <cell r="H517">
            <v>14150000</v>
          </cell>
          <cell r="I517">
            <v>15574866.09</v>
          </cell>
          <cell r="J517">
            <v>1</v>
          </cell>
        </row>
        <row r="518">
          <cell r="A518" t="str">
            <v>US465410AG35</v>
          </cell>
          <cell r="B518" t="str">
            <v>465410AG3</v>
          </cell>
          <cell r="C518">
            <v>6</v>
          </cell>
          <cell r="D518">
            <v>37891</v>
          </cell>
          <cell r="E518" t="str">
            <v>ITALY</v>
          </cell>
          <cell r="F518">
            <v>104.532661</v>
          </cell>
          <cell r="G518">
            <v>102500</v>
          </cell>
          <cell r="H518">
            <v>5000000</v>
          </cell>
          <cell r="I518">
            <v>5226633.05</v>
          </cell>
          <cell r="J518">
            <v>1</v>
          </cell>
        </row>
        <row r="519">
          <cell r="A519" t="str">
            <v>US9128273T70</v>
          </cell>
          <cell r="B519" t="str">
            <v>9128273T7</v>
          </cell>
          <cell r="C519">
            <v>3.9842377999999998</v>
          </cell>
          <cell r="D519">
            <v>39462</v>
          </cell>
          <cell r="E519" t="str">
            <v>TII 3.625 01/15/08</v>
          </cell>
          <cell r="F519">
            <v>118.4224</v>
          </cell>
          <cell r="G519">
            <v>11003.05</v>
          </cell>
          <cell r="H519">
            <v>6300000</v>
          </cell>
          <cell r="I519">
            <v>7460611.2000000002</v>
          </cell>
          <cell r="J519">
            <v>1</v>
          </cell>
        </row>
        <row r="520">
          <cell r="A520" t="str">
            <v>US9128274Y56</v>
          </cell>
          <cell r="B520" t="str">
            <v>9128274Y5</v>
          </cell>
          <cell r="C520">
            <v>4.1954998000000003</v>
          </cell>
          <cell r="D520">
            <v>39828</v>
          </cell>
          <cell r="F520">
            <v>118.250547</v>
          </cell>
          <cell r="G520">
            <v>18391.23</v>
          </cell>
          <cell r="H520">
            <v>10000000</v>
          </cell>
          <cell r="I520">
            <v>11825054.720000001</v>
          </cell>
          <cell r="J520">
            <v>1</v>
          </cell>
        </row>
        <row r="521">
          <cell r="A521" t="str">
            <v>US9128275W81</v>
          </cell>
          <cell r="B521" t="str">
            <v>9128275W8</v>
          </cell>
          <cell r="C521">
            <v>4.4854083500000002</v>
          </cell>
          <cell r="D521">
            <v>40193</v>
          </cell>
          <cell r="E521" t="str">
            <v>TII 4.25 01/15/10</v>
          </cell>
          <cell r="F521">
            <v>117.9555</v>
          </cell>
          <cell r="G521">
            <v>29001.54</v>
          </cell>
          <cell r="H521">
            <v>14750000</v>
          </cell>
          <cell r="I521">
            <v>17398436.25</v>
          </cell>
          <cell r="J521">
            <v>1</v>
          </cell>
        </row>
        <row r="522">
          <cell r="A522" t="str">
            <v>US9128275Z13</v>
          </cell>
          <cell r="B522" t="str">
            <v>9128275Z1</v>
          </cell>
          <cell r="C522">
            <v>6.5</v>
          </cell>
          <cell r="D522">
            <v>40224</v>
          </cell>
          <cell r="E522" t="str">
            <v>US TREASURY NOTES</v>
          </cell>
          <cell r="F522">
            <v>100</v>
          </cell>
          <cell r="G522">
            <v>0</v>
          </cell>
          <cell r="H522">
            <v>-0.01</v>
          </cell>
          <cell r="I522">
            <v>-0.01</v>
          </cell>
          <cell r="J522">
            <v>1</v>
          </cell>
        </row>
        <row r="523">
          <cell r="A523" t="str">
            <v>US9128276D91</v>
          </cell>
          <cell r="B523" t="str">
            <v>9128276D9</v>
          </cell>
          <cell r="C523">
            <v>6.75</v>
          </cell>
          <cell r="D523">
            <v>38487</v>
          </cell>
          <cell r="E523" t="str">
            <v>UNITED STATES TREASURY</v>
          </cell>
          <cell r="F523">
            <v>110.738007</v>
          </cell>
          <cell r="G523">
            <v>776800.27</v>
          </cell>
          <cell r="H523">
            <v>55000000</v>
          </cell>
          <cell r="I523">
            <v>60905903.850000001</v>
          </cell>
          <cell r="J523">
            <v>1</v>
          </cell>
        </row>
        <row r="524">
          <cell r="A524" t="str">
            <v>US9128277F31</v>
          </cell>
          <cell r="B524" t="str">
            <v>9128277F3</v>
          </cell>
          <cell r="C524">
            <v>3.5</v>
          </cell>
          <cell r="D524">
            <v>39036</v>
          </cell>
          <cell r="E524" t="str">
            <v>UNITED STATES (OF AMERICA)</v>
          </cell>
          <cell r="F524">
            <v>100.663994</v>
          </cell>
          <cell r="G524">
            <v>65910.33</v>
          </cell>
          <cell r="H524">
            <v>13999999.99</v>
          </cell>
          <cell r="I524">
            <v>14092959.15</v>
          </cell>
          <cell r="J524">
            <v>1</v>
          </cell>
        </row>
        <row r="525">
          <cell r="A525" t="str">
            <v>US9128277K26</v>
          </cell>
          <cell r="B525" t="str">
            <v>9128277K2</v>
          </cell>
          <cell r="C525">
            <v>3</v>
          </cell>
          <cell r="D525">
            <v>38017</v>
          </cell>
          <cell r="E525" t="str">
            <v>UST 3 01/31/04</v>
          </cell>
          <cell r="F525">
            <v>101.567993</v>
          </cell>
          <cell r="G525">
            <v>0</v>
          </cell>
          <cell r="H525">
            <v>6000000</v>
          </cell>
          <cell r="I525">
            <v>6094079.5800000001</v>
          </cell>
          <cell r="J525">
            <v>1</v>
          </cell>
        </row>
        <row r="526">
          <cell r="A526" t="str">
            <v>US912828AC44</v>
          </cell>
          <cell r="B526" t="str">
            <v>912828AC4</v>
          </cell>
          <cell r="C526">
            <v>4.375</v>
          </cell>
          <cell r="D526">
            <v>39217</v>
          </cell>
          <cell r="E526" t="str">
            <v>UNITED STATES (OF AMERICA)</v>
          </cell>
          <cell r="F526">
            <v>104.031006</v>
          </cell>
          <cell r="G526">
            <v>183084.24</v>
          </cell>
          <cell r="H526">
            <v>20000000</v>
          </cell>
          <cell r="I526">
            <v>20806201.199999999</v>
          </cell>
          <cell r="J526">
            <v>1</v>
          </cell>
        </row>
        <row r="527">
          <cell r="A527" t="str">
            <v>XS0049380032</v>
          </cell>
          <cell r="B527" t="str">
            <v>V05973BS6</v>
          </cell>
          <cell r="C527">
            <v>6.5</v>
          </cell>
          <cell r="D527">
            <v>38061</v>
          </cell>
          <cell r="F527">
            <v>106.10169999999999</v>
          </cell>
          <cell r="G527">
            <v>133336.67000000001</v>
          </cell>
          <cell r="H527">
            <v>5430000</v>
          </cell>
          <cell r="I527">
            <v>5761322.3099999996</v>
          </cell>
          <cell r="J527">
            <v>1</v>
          </cell>
        </row>
        <row r="528">
          <cell r="A528" t="str">
            <v>XS0054616262</v>
          </cell>
          <cell r="B528" t="str">
            <v>A52480P45</v>
          </cell>
          <cell r="C528">
            <v>8.25</v>
          </cell>
          <cell r="D528">
            <v>38357</v>
          </cell>
          <cell r="F528">
            <v>112.194625</v>
          </cell>
          <cell r="G528">
            <v>236041.67</v>
          </cell>
          <cell r="H528">
            <v>5000000</v>
          </cell>
          <cell r="I528">
            <v>5609731.25</v>
          </cell>
          <cell r="J528">
            <v>1</v>
          </cell>
        </row>
        <row r="529">
          <cell r="A529" t="str">
            <v>XS0054636963</v>
          </cell>
          <cell r="B529" t="str">
            <v>L0593NPW3</v>
          </cell>
          <cell r="C529">
            <v>8.25</v>
          </cell>
          <cell r="D529">
            <v>38341</v>
          </cell>
          <cell r="F529">
            <v>111.4551</v>
          </cell>
          <cell r="G529">
            <v>1012916.67</v>
          </cell>
          <cell r="H529">
            <v>20000000</v>
          </cell>
          <cell r="I529">
            <v>22291020</v>
          </cell>
          <cell r="J529">
            <v>1</v>
          </cell>
        </row>
        <row r="530">
          <cell r="A530" t="str">
            <v>XS0081337940</v>
          </cell>
          <cell r="B530" t="str">
            <v>TT3354947</v>
          </cell>
          <cell r="C530">
            <v>6.25</v>
          </cell>
          <cell r="D530">
            <v>37557</v>
          </cell>
          <cell r="E530" t="str">
            <v>AFRICAN DEVELOPMENT BANK</v>
          </cell>
          <cell r="F530">
            <v>100.93040000000001</v>
          </cell>
          <cell r="G530">
            <v>284375</v>
          </cell>
          <cell r="H530">
            <v>6000000</v>
          </cell>
          <cell r="I530">
            <v>6055824</v>
          </cell>
          <cell r="J530">
            <v>1</v>
          </cell>
        </row>
        <row r="531">
          <cell r="A531" t="str">
            <v>XS0092514560</v>
          </cell>
          <cell r="B531" t="str">
            <v>XS9251456</v>
          </cell>
          <cell r="C531">
            <v>5</v>
          </cell>
          <cell r="D531">
            <v>37945</v>
          </cell>
          <cell r="E531" t="str">
            <v>ITALY</v>
          </cell>
          <cell r="F531">
            <v>103.39660000000001</v>
          </cell>
          <cell r="G531">
            <v>174305.56</v>
          </cell>
          <cell r="H531">
            <v>5000000</v>
          </cell>
          <cell r="I531">
            <v>5169830</v>
          </cell>
          <cell r="J531">
            <v>1</v>
          </cell>
        </row>
        <row r="532">
          <cell r="A532" t="str">
            <v>XS0095462353</v>
          </cell>
          <cell r="B532" t="str">
            <v>U9871ELL5</v>
          </cell>
          <cell r="C532">
            <v>6</v>
          </cell>
          <cell r="D532">
            <v>38070</v>
          </cell>
          <cell r="E532" t="str">
            <v>INT BK RECON&amp;DEV</v>
          </cell>
          <cell r="F532">
            <v>105.7182</v>
          </cell>
          <cell r="G532">
            <v>317500</v>
          </cell>
          <cell r="H532">
            <v>15000000</v>
          </cell>
          <cell r="I532">
            <v>15857730</v>
          </cell>
          <cell r="J532">
            <v>1</v>
          </cell>
        </row>
        <row r="533">
          <cell r="A533" t="str">
            <v>XS0098876955</v>
          </cell>
          <cell r="B533">
            <v>5720080</v>
          </cell>
          <cell r="C533">
            <v>3.5650008</v>
          </cell>
          <cell r="D533">
            <v>38169</v>
          </cell>
          <cell r="E533" t="str">
            <v>NORDEA BANK DANMARK A/S</v>
          </cell>
          <cell r="F533">
            <v>98.088778000000005</v>
          </cell>
          <cell r="G533">
            <v>5825.21</v>
          </cell>
          <cell r="H533">
            <v>2000000</v>
          </cell>
          <cell r="I533">
            <v>1961775.56</v>
          </cell>
          <cell r="J533">
            <v>1.019992</v>
          </cell>
        </row>
        <row r="534">
          <cell r="A534" t="str">
            <v>XS0101868890</v>
          </cell>
          <cell r="B534" t="str">
            <v>EC1777589</v>
          </cell>
          <cell r="C534">
            <v>6.375</v>
          </cell>
          <cell r="D534">
            <v>37516</v>
          </cell>
          <cell r="E534" t="str">
            <v>FONDS SOCIAL DE DEVELOPPEMENT</v>
          </cell>
          <cell r="F534">
            <v>100.5167</v>
          </cell>
          <cell r="G534">
            <v>166812.5</v>
          </cell>
          <cell r="H534">
            <v>3000000</v>
          </cell>
          <cell r="I534">
            <v>3015501</v>
          </cell>
          <cell r="J534">
            <v>1</v>
          </cell>
        </row>
        <row r="535">
          <cell r="A535" t="str">
            <v>XS0142029510</v>
          </cell>
          <cell r="B535">
            <v>3129333</v>
          </cell>
          <cell r="C535">
            <v>3.4359983999999999</v>
          </cell>
          <cell r="D535">
            <v>38014</v>
          </cell>
          <cell r="E535" t="str">
            <v>BANK OF NOVA SCOTIA</v>
          </cell>
          <cell r="F535">
            <v>97.970904000000004</v>
          </cell>
          <cell r="G535">
            <v>515.4</v>
          </cell>
          <cell r="H535">
            <v>3000000</v>
          </cell>
          <cell r="I535">
            <v>2939127.11</v>
          </cell>
          <cell r="J535">
            <v>1.019992</v>
          </cell>
        </row>
        <row r="536">
          <cell r="A536" t="str">
            <v>XS0142391209</v>
          </cell>
          <cell r="B536" t="str">
            <v>XS4239120</v>
          </cell>
          <cell r="C536">
            <v>4.625</v>
          </cell>
          <cell r="D536">
            <v>39128</v>
          </cell>
          <cell r="E536" t="str">
            <v>FREDDIE MAC</v>
          </cell>
          <cell r="F536">
            <v>98.653445000000005</v>
          </cell>
          <cell r="G536">
            <v>24746.37</v>
          </cell>
          <cell r="H536">
            <v>1200000</v>
          </cell>
          <cell r="I536">
            <v>1183841.3400000001</v>
          </cell>
          <cell r="J536">
            <v>1.019992</v>
          </cell>
        </row>
        <row r="537">
          <cell r="A537" t="str">
            <v>XS0146883581</v>
          </cell>
          <cell r="B537">
            <v>7349643</v>
          </cell>
          <cell r="C537">
            <v>4.625</v>
          </cell>
          <cell r="D537">
            <v>38487</v>
          </cell>
          <cell r="E537" t="str">
            <v>FEDERAL HOME LOAN MORTGAGE COR</v>
          </cell>
          <cell r="F537">
            <v>99.463188000000002</v>
          </cell>
          <cell r="G537">
            <v>47828.07</v>
          </cell>
          <cell r="H537">
            <v>5000000</v>
          </cell>
          <cell r="I537">
            <v>4973159.4000000004</v>
          </cell>
          <cell r="J537">
            <v>1.019992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general"/>
      <sheetName val="Categorías"/>
      <sheetName val="Aplicativos"/>
      <sheetName val="Proyectos"/>
      <sheetName val="Hoja2"/>
      <sheetName val="Hoja1"/>
    </sheetNames>
    <sheetDataSet>
      <sheetData sheetId="0"/>
      <sheetData sheetId="1">
        <row r="4">
          <cell r="A4" t="str">
            <v>SW Adquirido</v>
          </cell>
        </row>
        <row r="5">
          <cell r="A5" t="str">
            <v>SW Desarrollado</v>
          </cell>
        </row>
        <row r="6">
          <cell r="A6" t="str">
            <v>SW Seguridad Electrónica</v>
          </cell>
        </row>
        <row r="7">
          <cell r="A7" t="str">
            <v>SW Base</v>
          </cell>
        </row>
        <row r="8">
          <cell r="A8" t="str">
            <v>Proyecto Fase Investigación</v>
          </cell>
        </row>
        <row r="9">
          <cell r="A9" t="str">
            <v>Proyecto Fase Desarrollo</v>
          </cell>
        </row>
        <row r="13">
          <cell r="A13" t="str">
            <v>Si</v>
          </cell>
        </row>
        <row r="14">
          <cell r="A14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>
    <tabColor rgb="FF00B0F0"/>
    <pageSetUpPr fitToPage="1"/>
  </sheetPr>
  <dimension ref="A1:AC75"/>
  <sheetViews>
    <sheetView showGridLines="0" tabSelected="1" zoomScaleNormal="100" workbookViewId="0">
      <pane xSplit="1" ySplit="6" topLeftCell="B7" activePane="bottomRight" state="frozen"/>
      <selection activeCell="AB31" sqref="AB31"/>
      <selection pane="topRight" activeCell="AB31" sqref="AB31"/>
      <selection pane="bottomLeft" activeCell="AB31" sqref="AB31"/>
      <selection pane="bottomRight"/>
    </sheetView>
  </sheetViews>
  <sheetFormatPr baseColWidth="10" defaultRowHeight="15"/>
  <cols>
    <col min="1" max="1" width="63.85546875" style="2" customWidth="1"/>
    <col min="2" max="2" width="14.42578125" style="2" bestFit="1" customWidth="1"/>
    <col min="3" max="20" width="15.85546875" style="2" bestFit="1" customWidth="1"/>
    <col min="21" max="26" width="17.42578125" style="2" bestFit="1" customWidth="1"/>
    <col min="27" max="27" width="18.7109375" style="2" customWidth="1"/>
    <col min="28" max="29" width="11.42578125" style="2"/>
    <col min="30" max="46" width="11.42578125" style="2" customWidth="1"/>
    <col min="47" max="16384" width="11.42578125" style="2"/>
  </cols>
  <sheetData>
    <row r="1" spans="1:29" s="3" customFormat="1" ht="20.25">
      <c r="A1" s="236" t="s">
        <v>274</v>
      </c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</row>
    <row r="2" spans="1:29" s="3" customFormat="1" ht="20.25">
      <c r="A2" s="236" t="s">
        <v>299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</row>
    <row r="3" spans="1:29" ht="15" customHeight="1">
      <c r="A3" s="241" t="s">
        <v>298</v>
      </c>
      <c r="K3" s="240"/>
      <c r="L3" s="240"/>
    </row>
    <row r="4" spans="1:29" ht="15" customHeight="1">
      <c r="A4" s="241"/>
      <c r="K4" s="240"/>
      <c r="L4" s="240"/>
    </row>
    <row r="5" spans="1:29" s="273" customFormat="1" ht="14.25">
      <c r="A5" s="275" t="s">
        <v>111</v>
      </c>
      <c r="B5" s="275">
        <v>1994</v>
      </c>
      <c r="C5" s="275">
        <v>1995</v>
      </c>
      <c r="D5" s="275">
        <v>1996</v>
      </c>
      <c r="E5" s="275">
        <v>1997</v>
      </c>
      <c r="F5" s="275">
        <v>1998</v>
      </c>
      <c r="G5" s="275">
        <v>1999</v>
      </c>
      <c r="H5" s="275">
        <v>2000</v>
      </c>
      <c r="I5" s="275">
        <v>2001</v>
      </c>
      <c r="J5" s="275">
        <v>2002</v>
      </c>
      <c r="K5" s="275">
        <v>2003</v>
      </c>
      <c r="L5" s="275">
        <v>2004</v>
      </c>
      <c r="M5" s="275">
        <v>2005</v>
      </c>
      <c r="N5" s="275">
        <v>2006</v>
      </c>
      <c r="O5" s="275">
        <v>2007</v>
      </c>
      <c r="P5" s="275">
        <v>2008</v>
      </c>
      <c r="Q5" s="275">
        <v>2009</v>
      </c>
      <c r="R5" s="275">
        <v>2010</v>
      </c>
      <c r="S5" s="275">
        <v>2011</v>
      </c>
      <c r="T5" s="275">
        <v>2012</v>
      </c>
      <c r="U5" s="275">
        <v>2013</v>
      </c>
      <c r="V5" s="275">
        <v>2014</v>
      </c>
      <c r="W5" s="275">
        <v>2015</v>
      </c>
      <c r="X5" s="275">
        <v>2016</v>
      </c>
      <c r="Y5" s="275">
        <v>2017</v>
      </c>
      <c r="Z5" s="275">
        <v>2018</v>
      </c>
      <c r="AA5" s="275">
        <v>2019</v>
      </c>
    </row>
    <row r="6" spans="1:29" s="274" customFormat="1" ht="14.25">
      <c r="A6" s="277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</row>
    <row r="8" spans="1:29" ht="18.75">
      <c r="A8" s="2" t="s">
        <v>273</v>
      </c>
      <c r="B8" s="250">
        <v>6720386.0000000009</v>
      </c>
      <c r="C8" s="250">
        <v>8345243.0999999996</v>
      </c>
      <c r="D8" s="250">
        <v>9979721.6000000015</v>
      </c>
      <c r="E8" s="250">
        <v>12754272.6</v>
      </c>
      <c r="F8" s="250">
        <v>13206811.9</v>
      </c>
      <c r="G8" s="250">
        <v>15170527.600000001</v>
      </c>
      <c r="H8" s="250">
        <v>19689208.900000002</v>
      </c>
      <c r="I8" s="250">
        <v>23634453.000000004</v>
      </c>
      <c r="J8" s="250">
        <v>30525032.399999995</v>
      </c>
      <c r="K8" s="250">
        <v>30658419.100000001</v>
      </c>
      <c r="L8" s="250">
        <v>32356906.600000001</v>
      </c>
      <c r="M8" s="250">
        <v>34164893.199999988</v>
      </c>
      <c r="N8" s="250">
        <v>34567883.5</v>
      </c>
      <c r="O8" s="250">
        <v>42219445.299999997</v>
      </c>
      <c r="P8" s="250">
        <v>53938203</v>
      </c>
      <c r="Q8" s="250">
        <v>51851798.800000004</v>
      </c>
      <c r="R8" s="250">
        <v>54478665.300000004</v>
      </c>
      <c r="S8" s="250">
        <v>62754892.24478475</v>
      </c>
      <c r="T8" s="250">
        <v>66262816.922999561</v>
      </c>
      <c r="U8" s="250">
        <v>89595672</v>
      </c>
      <c r="V8" s="250">
        <v>120072829.19902013</v>
      </c>
      <c r="W8" s="250">
        <v>157320343.10100001</v>
      </c>
      <c r="X8" s="250">
        <v>146482669.646</v>
      </c>
      <c r="Y8" s="250">
        <v>147287023.56600001</v>
      </c>
      <c r="Z8" s="250">
        <v>163138505</v>
      </c>
      <c r="AA8" s="250">
        <v>179194585</v>
      </c>
    </row>
    <row r="9" spans="1:29">
      <c r="A9" s="2" t="s">
        <v>214</v>
      </c>
      <c r="B9" s="250">
        <f t="shared" ref="B9" si="0">+B10+B11</f>
        <v>1260</v>
      </c>
      <c r="C9" s="250">
        <f t="shared" ref="C9:AA9" si="1">+C10+C11</f>
        <v>861215.6</v>
      </c>
      <c r="D9" s="250">
        <f t="shared" si="1"/>
        <v>716079.76212372014</v>
      </c>
      <c r="E9" s="250">
        <f t="shared" si="1"/>
        <v>1095192</v>
      </c>
      <c r="F9" s="250">
        <f t="shared" si="1"/>
        <v>2082897.2999999998</v>
      </c>
      <c r="G9" s="250">
        <f t="shared" si="1"/>
        <v>5287812.9000000004</v>
      </c>
      <c r="H9" s="250">
        <f t="shared" si="1"/>
        <v>4977608.9000000004</v>
      </c>
      <c r="I9" s="250">
        <f t="shared" si="1"/>
        <v>3167373.5</v>
      </c>
      <c r="J9" s="250">
        <f t="shared" si="1"/>
        <v>4583923.4000000004</v>
      </c>
      <c r="K9" s="250">
        <f t="shared" si="1"/>
        <v>6799325.0999999996</v>
      </c>
      <c r="L9" s="250">
        <f t="shared" si="1"/>
        <v>3495796.3</v>
      </c>
      <c r="M9" s="250">
        <f t="shared" si="1"/>
        <v>6653927.0999999996</v>
      </c>
      <c r="N9" s="250">
        <f t="shared" si="1"/>
        <v>9109215.0999999996</v>
      </c>
      <c r="O9" s="250">
        <f t="shared" si="1"/>
        <v>6767370.2000000002</v>
      </c>
      <c r="P9" s="250">
        <f t="shared" si="1"/>
        <v>2447282.1</v>
      </c>
      <c r="Q9" s="250">
        <f t="shared" si="1"/>
        <v>4057146.6999999997</v>
      </c>
      <c r="R9" s="250">
        <f t="shared" si="1"/>
        <v>3873198.5</v>
      </c>
      <c r="S9" s="250">
        <f t="shared" si="1"/>
        <v>4910112.3</v>
      </c>
      <c r="T9" s="250">
        <f t="shared" si="1"/>
        <v>3427742.4</v>
      </c>
      <c r="U9" s="250">
        <f t="shared" si="1"/>
        <v>4215327.4552573999</v>
      </c>
      <c r="V9" s="250">
        <f t="shared" si="1"/>
        <v>6887453.3684837101</v>
      </c>
      <c r="W9" s="250">
        <f t="shared" si="1"/>
        <v>7028180.1129999999</v>
      </c>
      <c r="X9" s="250">
        <f t="shared" si="1"/>
        <v>14709982.968</v>
      </c>
      <c r="Y9" s="250">
        <f t="shared" si="1"/>
        <v>15690737.676000001</v>
      </c>
      <c r="Z9" s="250">
        <f t="shared" si="1"/>
        <v>15959460</v>
      </c>
      <c r="AA9" s="250">
        <f t="shared" si="1"/>
        <v>23823404</v>
      </c>
    </row>
    <row r="10" spans="1:29" s="238" customFormat="1" ht="14.25">
      <c r="A10" s="242" t="s">
        <v>215</v>
      </c>
      <c r="B10" s="252">
        <v>0</v>
      </c>
      <c r="C10" s="252">
        <v>232450</v>
      </c>
      <c r="D10" s="252">
        <v>0</v>
      </c>
      <c r="E10" s="252">
        <v>530500</v>
      </c>
      <c r="F10" s="252">
        <v>1140087.8999999999</v>
      </c>
      <c r="G10" s="252">
        <v>2892331.1</v>
      </c>
      <c r="H10" s="252">
        <v>1728958.2999999998</v>
      </c>
      <c r="I10" s="252">
        <v>1111408</v>
      </c>
      <c r="J10" s="252">
        <v>2212027.7000000002</v>
      </c>
      <c r="K10" s="252">
        <v>3597909.5</v>
      </c>
      <c r="L10" s="252">
        <v>2511764.2999999998</v>
      </c>
      <c r="M10" s="252">
        <v>4050357.4</v>
      </c>
      <c r="N10" s="252">
        <v>6636279.7000000002</v>
      </c>
      <c r="O10" s="252">
        <v>5403246</v>
      </c>
      <c r="P10" s="252">
        <v>1546990</v>
      </c>
      <c r="Q10" s="252">
        <v>459650</v>
      </c>
      <c r="R10" s="252">
        <v>2538700</v>
      </c>
      <c r="S10" s="252">
        <v>3749142</v>
      </c>
      <c r="T10" s="252">
        <v>2528881</v>
      </c>
      <c r="U10" s="252">
        <v>4085534</v>
      </c>
      <c r="V10" s="252">
        <v>6884760</v>
      </c>
      <c r="W10" s="252">
        <v>6909713.7259999998</v>
      </c>
      <c r="X10" s="252">
        <v>5816678.8660000004</v>
      </c>
      <c r="Y10" s="252">
        <v>4175835.2080000001</v>
      </c>
      <c r="Z10" s="252">
        <v>9132135</v>
      </c>
      <c r="AA10" s="252">
        <v>8601987</v>
      </c>
    </row>
    <row r="11" spans="1:29" s="238" customFormat="1" ht="14.25">
      <c r="A11" s="242" t="s">
        <v>216</v>
      </c>
      <c r="B11" s="252">
        <v>1260</v>
      </c>
      <c r="C11" s="252">
        <v>628765.6</v>
      </c>
      <c r="D11" s="252">
        <v>716079.76212372014</v>
      </c>
      <c r="E11" s="252">
        <v>564692</v>
      </c>
      <c r="F11" s="252">
        <v>942809.4</v>
      </c>
      <c r="G11" s="252">
        <v>2395481.8000000003</v>
      </c>
      <c r="H11" s="252">
        <v>3248650.6</v>
      </c>
      <c r="I11" s="252">
        <v>2055965.5</v>
      </c>
      <c r="J11" s="252">
        <v>2371895.6999999997</v>
      </c>
      <c r="K11" s="252">
        <v>3201415.5999999996</v>
      </c>
      <c r="L11" s="252">
        <v>984032</v>
      </c>
      <c r="M11" s="252">
        <v>2603569.7000000002</v>
      </c>
      <c r="N11" s="252">
        <v>2472935.4</v>
      </c>
      <c r="O11" s="252">
        <v>1364124.2</v>
      </c>
      <c r="P11" s="252">
        <v>900292.1</v>
      </c>
      <c r="Q11" s="252">
        <v>3597496.6999999997</v>
      </c>
      <c r="R11" s="252">
        <v>1334498.5</v>
      </c>
      <c r="S11" s="252">
        <v>1160970.3</v>
      </c>
      <c r="T11" s="252">
        <v>898861.4</v>
      </c>
      <c r="U11" s="252">
        <v>129793.45525739998</v>
      </c>
      <c r="V11" s="252">
        <v>2693.3684837100004</v>
      </c>
      <c r="W11" s="252">
        <v>118466.387</v>
      </c>
      <c r="X11" s="252">
        <v>8893304.102</v>
      </c>
      <c r="Y11" s="252">
        <v>11514902.468</v>
      </c>
      <c r="Z11" s="252">
        <v>6827325</v>
      </c>
      <c r="AA11" s="252">
        <v>15221417</v>
      </c>
    </row>
    <row r="12" spans="1:29" s="238" customFormat="1" ht="14.25">
      <c r="A12" s="242" t="s">
        <v>300</v>
      </c>
      <c r="B12" s="252">
        <v>0</v>
      </c>
      <c r="C12" s="252">
        <v>0</v>
      </c>
      <c r="D12" s="252">
        <v>0</v>
      </c>
      <c r="E12" s="252">
        <v>0</v>
      </c>
      <c r="F12" s="252">
        <v>0</v>
      </c>
      <c r="G12" s="252">
        <v>0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52">
        <v>0</v>
      </c>
      <c r="N12" s="252">
        <v>0</v>
      </c>
      <c r="O12" s="252">
        <v>0</v>
      </c>
      <c r="P12" s="252">
        <v>0</v>
      </c>
      <c r="Q12" s="252">
        <v>0</v>
      </c>
      <c r="R12" s="252">
        <v>0</v>
      </c>
      <c r="S12" s="252">
        <v>0</v>
      </c>
      <c r="T12" s="252">
        <v>0</v>
      </c>
      <c r="U12" s="252">
        <v>0</v>
      </c>
      <c r="V12" s="252">
        <v>0</v>
      </c>
      <c r="W12" s="252">
        <v>0</v>
      </c>
      <c r="X12" s="252">
        <v>0</v>
      </c>
      <c r="Y12" s="252">
        <v>0</v>
      </c>
      <c r="Z12" s="252">
        <v>0</v>
      </c>
      <c r="AA12" s="252">
        <v>0</v>
      </c>
    </row>
    <row r="13" spans="1:29" s="1" customFormat="1">
      <c r="A13" s="2" t="s">
        <v>284</v>
      </c>
      <c r="B13" s="5">
        <f t="shared" ref="B13:Z13" si="2">+B14</f>
        <v>0</v>
      </c>
      <c r="C13" s="5">
        <f t="shared" si="2"/>
        <v>0</v>
      </c>
      <c r="D13" s="5">
        <f t="shared" si="2"/>
        <v>0</v>
      </c>
      <c r="E13" s="5">
        <f t="shared" si="2"/>
        <v>0</v>
      </c>
      <c r="F13" s="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  <c r="N13" s="5">
        <f t="shared" si="2"/>
        <v>0</v>
      </c>
      <c r="O13" s="5">
        <f t="shared" si="2"/>
        <v>0</v>
      </c>
      <c r="P13" s="5">
        <f t="shared" si="2"/>
        <v>0</v>
      </c>
      <c r="Q13" s="5">
        <f t="shared" si="2"/>
        <v>0</v>
      </c>
      <c r="R13" s="5">
        <f t="shared" si="2"/>
        <v>0</v>
      </c>
      <c r="S13" s="5">
        <f t="shared" si="2"/>
        <v>0</v>
      </c>
      <c r="T13" s="5">
        <f t="shared" si="2"/>
        <v>0</v>
      </c>
      <c r="U13" s="5">
        <f t="shared" si="2"/>
        <v>0</v>
      </c>
      <c r="V13" s="5">
        <f t="shared" si="2"/>
        <v>0</v>
      </c>
      <c r="W13" s="5">
        <f t="shared" si="2"/>
        <v>0</v>
      </c>
      <c r="X13" s="5">
        <f t="shared" si="2"/>
        <v>0</v>
      </c>
      <c r="Y13" s="5">
        <f t="shared" si="2"/>
        <v>0</v>
      </c>
      <c r="Z13" s="5">
        <f t="shared" si="2"/>
        <v>0</v>
      </c>
      <c r="AA13" s="5">
        <f t="shared" ref="AA13" si="3">+AA14</f>
        <v>0</v>
      </c>
    </row>
    <row r="14" spans="1:29" s="238" customFormat="1" ht="14.25">
      <c r="A14" s="242" t="s">
        <v>285</v>
      </c>
      <c r="B14" s="252">
        <v>0</v>
      </c>
      <c r="C14" s="252">
        <v>0</v>
      </c>
      <c r="D14" s="252">
        <v>0</v>
      </c>
      <c r="E14" s="252">
        <v>0</v>
      </c>
      <c r="F14" s="252">
        <v>0</v>
      </c>
      <c r="G14" s="252">
        <v>0</v>
      </c>
      <c r="H14" s="252">
        <v>0</v>
      </c>
      <c r="I14" s="252">
        <v>0</v>
      </c>
      <c r="J14" s="252">
        <v>0</v>
      </c>
      <c r="K14" s="252">
        <v>0</v>
      </c>
      <c r="L14" s="252">
        <v>0</v>
      </c>
      <c r="M14" s="252">
        <v>0</v>
      </c>
      <c r="N14" s="252">
        <v>0</v>
      </c>
      <c r="O14" s="252">
        <v>0</v>
      </c>
      <c r="P14" s="252">
        <v>0</v>
      </c>
      <c r="Q14" s="252">
        <v>0</v>
      </c>
      <c r="R14" s="252">
        <v>0</v>
      </c>
      <c r="S14" s="252">
        <v>0</v>
      </c>
      <c r="T14" s="252">
        <v>0</v>
      </c>
      <c r="U14" s="252">
        <v>0</v>
      </c>
      <c r="V14" s="252">
        <v>0</v>
      </c>
      <c r="W14" s="252">
        <v>0</v>
      </c>
      <c r="X14" s="252">
        <v>0</v>
      </c>
      <c r="Y14" s="252">
        <v>0</v>
      </c>
      <c r="Z14" s="252">
        <v>0</v>
      </c>
      <c r="AA14" s="252">
        <v>0</v>
      </c>
    </row>
    <row r="15" spans="1:29" s="1" customFormat="1">
      <c r="A15" s="1" t="s">
        <v>286</v>
      </c>
      <c r="B15" s="5">
        <v>930543.6</v>
      </c>
      <c r="C15" s="5">
        <v>1048410.8</v>
      </c>
      <c r="D15" s="5">
        <v>1032506.6</v>
      </c>
      <c r="E15" s="5">
        <v>1059457.7</v>
      </c>
      <c r="F15" s="5">
        <v>967217.6</v>
      </c>
      <c r="G15" s="5">
        <v>2059569.8</v>
      </c>
      <c r="H15" s="5">
        <v>2268611.2999999998</v>
      </c>
      <c r="I15" s="5">
        <v>2482283.5</v>
      </c>
      <c r="J15" s="5">
        <v>2680531.4</v>
      </c>
      <c r="K15" s="5">
        <v>3253863.7</v>
      </c>
      <c r="L15" s="5">
        <v>3007090.5</v>
      </c>
      <c r="M15" s="5">
        <v>2834021.5999999996</v>
      </c>
      <c r="N15" s="5">
        <v>2802035.0999999996</v>
      </c>
      <c r="O15" s="5">
        <v>2570694.2000000002</v>
      </c>
      <c r="P15" s="5">
        <v>2537813</v>
      </c>
      <c r="Q15" s="5">
        <v>2802107.8</v>
      </c>
      <c r="R15" s="5">
        <v>2798270.1</v>
      </c>
      <c r="S15" s="5">
        <v>2758921.6518773199</v>
      </c>
      <c r="T15" s="5">
        <v>2563751.2999999998</v>
      </c>
      <c r="U15" s="5">
        <v>2606825.2877881099</v>
      </c>
      <c r="V15" s="5">
        <v>2996767.0996730896</v>
      </c>
      <c r="W15" s="5">
        <v>3795239.71</v>
      </c>
      <c r="X15" s="5">
        <v>10108600.301000001</v>
      </c>
      <c r="Y15" s="5">
        <v>9449973.5160000008</v>
      </c>
      <c r="Z15" s="5">
        <v>9232470</v>
      </c>
      <c r="AA15" s="5">
        <v>9349376</v>
      </c>
    </row>
    <row r="16" spans="1:29">
      <c r="A16" s="2" t="s">
        <v>287</v>
      </c>
      <c r="B16" s="250">
        <v>1645948.6000000006</v>
      </c>
      <c r="C16" s="250">
        <v>833566.79999999888</v>
      </c>
      <c r="D16" s="250">
        <v>1070598.9650250301</v>
      </c>
      <c r="E16" s="250">
        <v>1252306</v>
      </c>
      <c r="F16" s="250">
        <v>1860626.7000000011</v>
      </c>
      <c r="G16" s="250">
        <v>2011638.1000000052</v>
      </c>
      <c r="H16" s="250">
        <v>2213792.4999999925</v>
      </c>
      <c r="I16" s="250">
        <v>2590343.200000003</v>
      </c>
      <c r="J16" s="250">
        <v>2895961.5</v>
      </c>
      <c r="K16" s="250">
        <v>2996077.4999999925</v>
      </c>
      <c r="L16" s="250">
        <v>2986187.6999999955</v>
      </c>
      <c r="M16" s="250">
        <v>2964824.3999999985</v>
      </c>
      <c r="N16" s="250">
        <v>3087040.799999997</v>
      </c>
      <c r="O16" s="250">
        <v>3191435.3999999985</v>
      </c>
      <c r="P16" s="250">
        <v>3585042.3000000045</v>
      </c>
      <c r="Q16" s="250">
        <v>3673471.700000003</v>
      </c>
      <c r="R16" s="250">
        <v>3649494.6000000015</v>
      </c>
      <c r="S16" s="250">
        <v>3401405.3641766757</v>
      </c>
      <c r="T16" s="250">
        <v>3723611.700000003</v>
      </c>
      <c r="U16" s="250">
        <v>3830631.7654046118</v>
      </c>
      <c r="V16" s="250">
        <v>4080050.2765681595</v>
      </c>
      <c r="W16" s="250">
        <v>2122580.8554599583</v>
      </c>
      <c r="X16" s="250">
        <v>2388413.468069613</v>
      </c>
      <c r="Y16" s="250">
        <v>2456099.3125909865</v>
      </c>
      <c r="Z16" s="250">
        <v>2573195</v>
      </c>
      <c r="AA16" s="250">
        <v>2639836</v>
      </c>
      <c r="AC16" s="245"/>
    </row>
    <row r="17" spans="1:28"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</row>
    <row r="18" spans="1:28" s="243" customFormat="1" ht="17.25" thickBot="1">
      <c r="A18" s="248" t="s">
        <v>222</v>
      </c>
      <c r="B18" s="247">
        <f t="shared" ref="B18" si="4">+B8+B9+B15+B16</f>
        <v>9298138.2000000011</v>
      </c>
      <c r="C18" s="247">
        <f t="shared" ref="C18:AA18" si="5">+C8+C9+C15+C16</f>
        <v>11088436.299999999</v>
      </c>
      <c r="D18" s="247">
        <f t="shared" si="5"/>
        <v>12798906.927148752</v>
      </c>
      <c r="E18" s="247">
        <f t="shared" si="5"/>
        <v>16161228.299999999</v>
      </c>
      <c r="F18" s="247">
        <f t="shared" si="5"/>
        <v>18117553.5</v>
      </c>
      <c r="G18" s="247">
        <f t="shared" si="5"/>
        <v>24529548.400000006</v>
      </c>
      <c r="H18" s="247">
        <f t="shared" si="5"/>
        <v>29149221.599999998</v>
      </c>
      <c r="I18" s="247">
        <f t="shared" si="5"/>
        <v>31874453.200000007</v>
      </c>
      <c r="J18" s="247">
        <f t="shared" si="5"/>
        <v>40685448.699999996</v>
      </c>
      <c r="K18" s="247">
        <f t="shared" si="5"/>
        <v>43707685.399999999</v>
      </c>
      <c r="L18" s="247">
        <f t="shared" si="5"/>
        <v>41845981.099999994</v>
      </c>
      <c r="M18" s="247">
        <f t="shared" si="5"/>
        <v>46617666.29999999</v>
      </c>
      <c r="N18" s="247">
        <f t="shared" si="5"/>
        <v>49566174.5</v>
      </c>
      <c r="O18" s="247">
        <f t="shared" si="5"/>
        <v>54748945.100000001</v>
      </c>
      <c r="P18" s="247">
        <f t="shared" si="5"/>
        <v>62508340.400000006</v>
      </c>
      <c r="Q18" s="247">
        <f t="shared" si="5"/>
        <v>62384525.000000007</v>
      </c>
      <c r="R18" s="247">
        <f t="shared" si="5"/>
        <v>64799628.500000007</v>
      </c>
      <c r="S18" s="247">
        <f t="shared" si="5"/>
        <v>73825331.560838744</v>
      </c>
      <c r="T18" s="247">
        <f t="shared" si="5"/>
        <v>75977922.322999567</v>
      </c>
      <c r="U18" s="247">
        <f t="shared" si="5"/>
        <v>100248456.50845012</v>
      </c>
      <c r="V18" s="247">
        <f t="shared" si="5"/>
        <v>134037099.94374509</v>
      </c>
      <c r="W18" s="247">
        <f t="shared" si="5"/>
        <v>170266343.77945998</v>
      </c>
      <c r="X18" s="247">
        <f t="shared" si="5"/>
        <v>173689666.3830696</v>
      </c>
      <c r="Y18" s="247">
        <f t="shared" si="5"/>
        <v>174883834.070591</v>
      </c>
      <c r="Z18" s="247">
        <f t="shared" si="5"/>
        <v>190903630</v>
      </c>
      <c r="AA18" s="247">
        <f t="shared" si="5"/>
        <v>215007201</v>
      </c>
      <c r="AB18" s="244"/>
    </row>
    <row r="19" spans="1:28" ht="15.75" hidden="1" thickTop="1">
      <c r="B19" s="250">
        <f>+'Situacion finan PCGA 2014-1993'!W22-B18</f>
        <v>0</v>
      </c>
      <c r="C19" s="250">
        <f>+'Situacion finan PCGA 2014-1993'!V22-C18</f>
        <v>0</v>
      </c>
      <c r="D19" s="250">
        <f>+'Situacion finan PCGA 2014-1993'!U22-D18</f>
        <v>-9.999999962747097E-2</v>
      </c>
      <c r="E19" s="250">
        <f>+'Situacion finan PCGA 2014-1993'!T22-E18</f>
        <v>2077.3000000007451</v>
      </c>
      <c r="F19" s="250">
        <f>+'Situacion finan PCGA 2014-1993'!S22-F18</f>
        <v>0</v>
      </c>
      <c r="G19" s="250">
        <f>+'Situacion finan PCGA 2014-1993'!R22-G18</f>
        <v>0</v>
      </c>
      <c r="H19" s="250">
        <f>+'Situacion finan PCGA 2014-1993'!Q22-H18</f>
        <v>0</v>
      </c>
      <c r="I19" s="250">
        <f>+'Situacion finan PCGA 2014-1993'!P22-I18</f>
        <v>0</v>
      </c>
      <c r="J19" s="250">
        <f>+'Situacion finan PCGA 2014-1993'!O22-J18</f>
        <v>0</v>
      </c>
      <c r="K19" s="250">
        <f>+'Situacion finan PCGA 2014-1993'!N22-K18</f>
        <v>0</v>
      </c>
      <c r="L19" s="250">
        <f>+'Situacion finan PCGA 2014-1993'!M22-L18</f>
        <v>0</v>
      </c>
      <c r="M19" s="250">
        <f>+'Situacion finan PCGA 2014-1993'!L22-M18</f>
        <v>0</v>
      </c>
      <c r="N19" s="250">
        <f>+'Situacion finan PCGA 2014-1993'!K22-N18</f>
        <v>0</v>
      </c>
      <c r="O19" s="250">
        <f>+'Situacion finan PCGA 2014-1993'!J22-O18</f>
        <v>0</v>
      </c>
      <c r="P19" s="250">
        <f>+'Situacion finan PCGA 2014-1993'!I22-P18</f>
        <v>0</v>
      </c>
      <c r="Q19" s="250">
        <f>+'Situacion finan PCGA 2014-1993'!H22-Q18</f>
        <v>0</v>
      </c>
      <c r="R19" s="250">
        <f>+'Situacion finan PCGA 2014-1993'!G22-R18</f>
        <v>0</v>
      </c>
      <c r="S19" s="250">
        <f>+'Situacion finan PCGA 2014-1993'!F22-S18</f>
        <v>0</v>
      </c>
      <c r="T19" s="250">
        <f>+'Situacion finan PCGA 2014-1993'!E22-T18</f>
        <v>0</v>
      </c>
      <c r="U19" s="250">
        <f>+'Situacion finan PCGA 2014-1993'!D22-U18</f>
        <v>-5510150.3334874362</v>
      </c>
      <c r="V19" s="250">
        <f>+'Situacion finan PCGA 2014-1993'!C22-V18</f>
        <v>9.9999994039535522E-2</v>
      </c>
      <c r="W19" s="250">
        <f>+('Situacion finan NIIF  2020-2014'!G44/1000)-'Situación Finan Homologado NIIF'!W18</f>
        <v>0</v>
      </c>
      <c r="X19" s="250">
        <f>+('Situacion finan NIIF  2020-2014'!F44/1000)-'Situación Finan Homologado NIIF'!X18</f>
        <v>0</v>
      </c>
      <c r="Y19" s="250">
        <f>+('Situacion finan NIIF  2020-2014'!E44/1000)-'Situación Finan Homologado NIIF'!Y18</f>
        <v>0</v>
      </c>
      <c r="Z19" s="250">
        <f>+('Situacion finan NIIF  2020-2014'!D44/1000)-'Situación Finan Homologado NIIF'!Z18</f>
        <v>2.2000014781951904E-2</v>
      </c>
      <c r="AA19" s="250">
        <f>+('Situacion finan NIIF  2020-2014'!C44/1000)-'Situación Finan Homologado NIIF'!AA18</f>
        <v>0.22600001096725464</v>
      </c>
    </row>
    <row r="20" spans="1:28" ht="15.75" thickTop="1"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</row>
    <row r="21" spans="1:28" s="273" customFormat="1" ht="14.25">
      <c r="A21" s="275" t="s">
        <v>213</v>
      </c>
      <c r="B21" s="275">
        <v>1994</v>
      </c>
      <c r="C21" s="275">
        <v>1995</v>
      </c>
      <c r="D21" s="275">
        <v>1996</v>
      </c>
      <c r="E21" s="275">
        <v>1997</v>
      </c>
      <c r="F21" s="275">
        <v>1998</v>
      </c>
      <c r="G21" s="275">
        <v>1999</v>
      </c>
      <c r="H21" s="275">
        <v>2000</v>
      </c>
      <c r="I21" s="275">
        <v>2001</v>
      </c>
      <c r="J21" s="275">
        <v>2002</v>
      </c>
      <c r="K21" s="275">
        <v>2003</v>
      </c>
      <c r="L21" s="275">
        <v>2004</v>
      </c>
      <c r="M21" s="275">
        <v>2005</v>
      </c>
      <c r="N21" s="275">
        <v>2006</v>
      </c>
      <c r="O21" s="275">
        <v>2007</v>
      </c>
      <c r="P21" s="275">
        <v>2008</v>
      </c>
      <c r="Q21" s="275">
        <v>2009</v>
      </c>
      <c r="R21" s="275">
        <v>2010</v>
      </c>
      <c r="S21" s="275">
        <v>2011</v>
      </c>
      <c r="T21" s="275">
        <v>2012</v>
      </c>
      <c r="U21" s="275">
        <v>2013</v>
      </c>
      <c r="V21" s="275">
        <v>2014</v>
      </c>
      <c r="W21" s="275">
        <v>2015</v>
      </c>
      <c r="X21" s="275">
        <v>2016</v>
      </c>
      <c r="Y21" s="275">
        <v>2017</v>
      </c>
      <c r="Z21" s="275">
        <v>2018</v>
      </c>
      <c r="AA21" s="275">
        <v>2019</v>
      </c>
    </row>
    <row r="22" spans="1:28" s="274" customFormat="1" ht="14.25">
      <c r="A22" s="277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</row>
    <row r="23" spans="1:28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</row>
    <row r="24" spans="1:28">
      <c r="A24" s="2" t="s">
        <v>217</v>
      </c>
      <c r="B24" s="250">
        <v>83548</v>
      </c>
      <c r="C24" s="250">
        <v>131128</v>
      </c>
      <c r="D24" s="250">
        <v>43761.3</v>
      </c>
      <c r="E24" s="250">
        <v>5494.1</v>
      </c>
      <c r="F24" s="250">
        <v>1125.7</v>
      </c>
      <c r="G24" s="250">
        <v>4303.3</v>
      </c>
      <c r="H24" s="250">
        <v>4268.8999999999996</v>
      </c>
      <c r="I24" s="250">
        <v>123013</v>
      </c>
      <c r="J24" s="250">
        <v>10227.400000000001</v>
      </c>
      <c r="K24" s="250">
        <v>16181.300000000001</v>
      </c>
      <c r="L24" s="250">
        <v>9824.5</v>
      </c>
      <c r="M24" s="250">
        <v>21014.799999999999</v>
      </c>
      <c r="N24" s="250">
        <v>11071.1</v>
      </c>
      <c r="O24" s="250">
        <v>12876.6</v>
      </c>
      <c r="P24" s="250">
        <v>25426.9</v>
      </c>
      <c r="Q24" s="250">
        <v>18825.8</v>
      </c>
      <c r="R24" s="250">
        <v>22421.8</v>
      </c>
      <c r="S24" s="250">
        <v>4835.6189218300005</v>
      </c>
      <c r="T24" s="250">
        <v>13239.699999999999</v>
      </c>
      <c r="U24" s="250">
        <v>5522806</v>
      </c>
      <c r="V24" s="250">
        <v>6854234.6518925102</v>
      </c>
      <c r="W24" s="250">
        <v>10142067.946</v>
      </c>
      <c r="X24" s="250">
        <v>6425633.1430000002</v>
      </c>
      <c r="Y24" s="250">
        <v>5161953.8689999999</v>
      </c>
      <c r="Z24" s="250">
        <v>5873614</v>
      </c>
      <c r="AA24" s="250">
        <v>4958260</v>
      </c>
    </row>
    <row r="25" spans="1:28" s="1" customFormat="1">
      <c r="A25" s="1" t="s">
        <v>256</v>
      </c>
      <c r="B25" s="5">
        <v>963175.6</v>
      </c>
      <c r="C25" s="5">
        <v>1153659.6000000001</v>
      </c>
      <c r="D25" s="5">
        <v>1105640.3</v>
      </c>
      <c r="E25" s="5">
        <v>1056158.2</v>
      </c>
      <c r="F25" s="5">
        <v>958624.2</v>
      </c>
      <c r="G25" s="5">
        <v>1997918.5</v>
      </c>
      <c r="H25" s="5">
        <v>2061356.8</v>
      </c>
      <c r="I25" s="5">
        <v>2164112.9000000004</v>
      </c>
      <c r="J25" s="5">
        <v>2264003.4</v>
      </c>
      <c r="K25" s="5">
        <v>2827586.3000000003</v>
      </c>
      <c r="L25" s="5">
        <v>2482586.7999999998</v>
      </c>
      <c r="M25" s="5">
        <v>2284633.4</v>
      </c>
      <c r="N25" s="5">
        <v>2243410.1100000003</v>
      </c>
      <c r="O25" s="5">
        <v>2051580.5</v>
      </c>
      <c r="P25" s="5">
        <v>1939763.7999999998</v>
      </c>
      <c r="Q25" s="5">
        <v>4259806.3999999994</v>
      </c>
      <c r="R25" s="5">
        <v>4118173.1</v>
      </c>
      <c r="S25" s="5">
        <v>3880212.7021004399</v>
      </c>
      <c r="T25" s="5">
        <v>3564614.3</v>
      </c>
      <c r="U25" s="5">
        <v>3708254.3951394102</v>
      </c>
      <c r="V25" s="5">
        <v>4224770.7659999998</v>
      </c>
      <c r="W25" s="5">
        <v>5273044.6610000003</v>
      </c>
      <c r="X25" s="5">
        <v>11452601.618000001</v>
      </c>
      <c r="Y25" s="5">
        <v>11131348.844000001</v>
      </c>
      <c r="Z25" s="5">
        <v>10980319.718</v>
      </c>
      <c r="AA25" s="5">
        <v>11040735.569</v>
      </c>
    </row>
    <row r="26" spans="1:28">
      <c r="A26" s="2" t="s">
        <v>257</v>
      </c>
      <c r="B26" s="250">
        <v>2569194.2719669999</v>
      </c>
      <c r="C26" s="250">
        <v>3276225.4081310001</v>
      </c>
      <c r="D26" s="250">
        <v>3887809.6452560001</v>
      </c>
      <c r="E26" s="250">
        <v>5046136.3290839996</v>
      </c>
      <c r="F26" s="250">
        <v>5623037.3883579997</v>
      </c>
      <c r="G26" s="250">
        <v>7457633.5343340002</v>
      </c>
      <c r="H26" s="250">
        <v>8698575.9391259998</v>
      </c>
      <c r="I26" s="250">
        <v>9990834.801732</v>
      </c>
      <c r="J26" s="250">
        <v>12013059.419662001</v>
      </c>
      <c r="K26" s="250">
        <v>14398284.549660999</v>
      </c>
      <c r="L26" s="250">
        <v>16278571.156799</v>
      </c>
      <c r="M26" s="250">
        <v>19177831.390923001</v>
      </c>
      <c r="N26" s="250">
        <v>23924958.323279999</v>
      </c>
      <c r="O26" s="250">
        <v>26841567.842971001</v>
      </c>
      <c r="P26" s="250">
        <v>29875427.774503998</v>
      </c>
      <c r="Q26" s="250">
        <v>31588104.713165998</v>
      </c>
      <c r="R26" s="250">
        <v>35914676.465654001</v>
      </c>
      <c r="S26" s="250">
        <v>40310380.544414997</v>
      </c>
      <c r="T26" s="250">
        <v>42940513.884277999</v>
      </c>
      <c r="U26" s="250">
        <v>48018898.476222001</v>
      </c>
      <c r="V26" s="250">
        <v>55129935.997983001</v>
      </c>
      <c r="W26" s="250">
        <v>65167063.825999998</v>
      </c>
      <c r="X26" s="250">
        <v>67350172.929000005</v>
      </c>
      <c r="Y26" s="250">
        <v>71920238.534999996</v>
      </c>
      <c r="Z26" s="250">
        <v>78344414</v>
      </c>
      <c r="AA26" s="250">
        <v>89129307</v>
      </c>
    </row>
    <row r="27" spans="1:28">
      <c r="A27" s="2" t="s">
        <v>258</v>
      </c>
      <c r="B27" s="250">
        <v>2551423.9824826596</v>
      </c>
      <c r="C27" s="250">
        <v>2940167.9778441899</v>
      </c>
      <c r="D27" s="250">
        <v>2796043.87179456</v>
      </c>
      <c r="E27" s="250">
        <v>3292517.9</v>
      </c>
      <c r="F27" s="250">
        <v>1231957</v>
      </c>
      <c r="G27" s="250">
        <v>2097890.8217682601</v>
      </c>
      <c r="H27" s="250">
        <v>1960475.3852451399</v>
      </c>
      <c r="I27" s="250">
        <v>1496143.53734256</v>
      </c>
      <c r="J27" s="250">
        <v>1887549.0536155198</v>
      </c>
      <c r="K27" s="250">
        <v>2165556.7397811604</v>
      </c>
      <c r="L27" s="250">
        <v>2714333.5898110303</v>
      </c>
      <c r="M27" s="250">
        <v>3611281.3276413702</v>
      </c>
      <c r="N27" s="250">
        <v>2725701.1210753806</v>
      </c>
      <c r="O27" s="250">
        <v>5284370.7184103606</v>
      </c>
      <c r="P27" s="250">
        <v>5797753.5665852595</v>
      </c>
      <c r="Q27" s="250">
        <v>7731011.7336906698</v>
      </c>
      <c r="R27" s="250">
        <v>8585103.0554753803</v>
      </c>
      <c r="S27" s="250">
        <v>10333536.6030162</v>
      </c>
      <c r="T27" s="250">
        <v>13030652.965569802</v>
      </c>
      <c r="U27" s="250">
        <v>16318597.351206001</v>
      </c>
      <c r="V27" s="250">
        <v>13483816.123038599</v>
      </c>
      <c r="W27" s="250">
        <v>16025364.375</v>
      </c>
      <c r="X27" s="250">
        <v>15716428.334000001</v>
      </c>
      <c r="Y27" s="250">
        <v>14998005.991</v>
      </c>
      <c r="Z27" s="250">
        <v>17584394</v>
      </c>
      <c r="AA27" s="250">
        <v>21076216</v>
      </c>
    </row>
    <row r="28" spans="1:28" s="1" customFormat="1">
      <c r="A28" s="2" t="s">
        <v>259</v>
      </c>
      <c r="B28" s="5">
        <f t="shared" ref="B28" si="6">+B29+B30</f>
        <v>0</v>
      </c>
      <c r="C28" s="5">
        <f t="shared" ref="C28:AA28" si="7">+C29+C30</f>
        <v>0</v>
      </c>
      <c r="D28" s="5">
        <f t="shared" si="7"/>
        <v>0</v>
      </c>
      <c r="E28" s="5">
        <f t="shared" si="7"/>
        <v>0</v>
      </c>
      <c r="F28" s="5">
        <f t="shared" si="7"/>
        <v>0</v>
      </c>
      <c r="G28" s="5">
        <f t="shared" si="7"/>
        <v>0</v>
      </c>
      <c r="H28" s="5">
        <f t="shared" si="7"/>
        <v>0</v>
      </c>
      <c r="I28" s="5">
        <f t="shared" si="7"/>
        <v>0</v>
      </c>
      <c r="J28" s="5">
        <f t="shared" si="7"/>
        <v>0</v>
      </c>
      <c r="K28" s="5">
        <f t="shared" si="7"/>
        <v>0</v>
      </c>
      <c r="L28" s="5">
        <f t="shared" si="7"/>
        <v>0</v>
      </c>
      <c r="M28" s="5">
        <f t="shared" si="7"/>
        <v>0</v>
      </c>
      <c r="N28" s="5">
        <f t="shared" si="7"/>
        <v>0</v>
      </c>
      <c r="O28" s="5">
        <f t="shared" si="7"/>
        <v>259170</v>
      </c>
      <c r="P28" s="5">
        <f t="shared" si="7"/>
        <v>1624352.6</v>
      </c>
      <c r="Q28" s="5">
        <f t="shared" si="7"/>
        <v>829937</v>
      </c>
      <c r="R28" s="5">
        <f t="shared" si="7"/>
        <v>935003.5</v>
      </c>
      <c r="S28" s="5">
        <f t="shared" si="7"/>
        <v>611620</v>
      </c>
      <c r="T28" s="5">
        <f t="shared" si="7"/>
        <v>2688010.8457460003</v>
      </c>
      <c r="U28" s="5">
        <f t="shared" si="7"/>
        <v>10170514.13042433</v>
      </c>
      <c r="V28" s="5">
        <f t="shared" si="7"/>
        <v>13163586.9145553</v>
      </c>
      <c r="W28" s="5">
        <f t="shared" si="7"/>
        <v>5416521.6639999999</v>
      </c>
      <c r="X28" s="5">
        <f t="shared" si="7"/>
        <v>83228.09</v>
      </c>
      <c r="Y28" s="5">
        <f t="shared" si="7"/>
        <v>278309.39199999999</v>
      </c>
      <c r="Z28" s="5">
        <f t="shared" si="7"/>
        <v>68239</v>
      </c>
      <c r="AA28" s="5">
        <f t="shared" si="7"/>
        <v>54989</v>
      </c>
    </row>
    <row r="29" spans="1:28" s="238" customFormat="1" ht="14.25">
      <c r="A29" s="242" t="s">
        <v>261</v>
      </c>
      <c r="B29" s="252">
        <v>0</v>
      </c>
      <c r="C29" s="252">
        <v>0</v>
      </c>
      <c r="D29" s="252">
        <v>0</v>
      </c>
      <c r="E29" s="252">
        <v>0</v>
      </c>
      <c r="F29" s="252">
        <v>0</v>
      </c>
      <c r="G29" s="252">
        <v>0</v>
      </c>
      <c r="H29" s="252">
        <v>0</v>
      </c>
      <c r="I29" s="252">
        <v>0</v>
      </c>
      <c r="J29" s="252">
        <v>0</v>
      </c>
      <c r="K29" s="252">
        <v>0</v>
      </c>
      <c r="L29" s="252">
        <v>0</v>
      </c>
      <c r="M29" s="252">
        <v>0</v>
      </c>
      <c r="N29" s="252">
        <v>0</v>
      </c>
      <c r="O29" s="252">
        <v>0</v>
      </c>
      <c r="P29" s="252">
        <v>0</v>
      </c>
      <c r="Q29" s="252">
        <v>0</v>
      </c>
      <c r="R29" s="252">
        <v>0</v>
      </c>
      <c r="S29" s="252">
        <v>0</v>
      </c>
      <c r="T29" s="252">
        <v>2041469.8457460001</v>
      </c>
      <c r="U29" s="252">
        <v>9984379.13042433</v>
      </c>
      <c r="V29" s="252">
        <v>13092710.9145553</v>
      </c>
      <c r="W29" s="252">
        <v>5063800.0949999997</v>
      </c>
      <c r="X29" s="252">
        <v>0</v>
      </c>
      <c r="Y29" s="252">
        <v>0</v>
      </c>
      <c r="Z29" s="252">
        <v>0</v>
      </c>
      <c r="AA29" s="252">
        <v>0</v>
      </c>
    </row>
    <row r="30" spans="1:28" s="237" customFormat="1" ht="14.25">
      <c r="A30" s="239" t="s">
        <v>260</v>
      </c>
      <c r="B30" s="251">
        <v>0</v>
      </c>
      <c r="C30" s="251">
        <v>0</v>
      </c>
      <c r="D30" s="251">
        <v>0</v>
      </c>
      <c r="E30" s="251">
        <v>0</v>
      </c>
      <c r="F30" s="251">
        <v>0</v>
      </c>
      <c r="G30" s="251">
        <v>0</v>
      </c>
      <c r="H30" s="251">
        <v>0</v>
      </c>
      <c r="I30" s="251">
        <v>0</v>
      </c>
      <c r="J30" s="251">
        <v>0</v>
      </c>
      <c r="K30" s="251">
        <v>0</v>
      </c>
      <c r="L30" s="251">
        <v>0</v>
      </c>
      <c r="M30" s="251">
        <v>0</v>
      </c>
      <c r="N30" s="251">
        <v>0</v>
      </c>
      <c r="O30" s="251">
        <v>259170</v>
      </c>
      <c r="P30" s="251">
        <v>1624352.6</v>
      </c>
      <c r="Q30" s="251">
        <v>829937</v>
      </c>
      <c r="R30" s="251">
        <v>935003.5</v>
      </c>
      <c r="S30" s="251">
        <v>611620</v>
      </c>
      <c r="T30" s="251">
        <v>646541</v>
      </c>
      <c r="U30" s="251">
        <v>186135</v>
      </c>
      <c r="V30" s="251">
        <v>70876</v>
      </c>
      <c r="W30" s="251">
        <v>352721.56900000002</v>
      </c>
      <c r="X30" s="251">
        <v>83228.09</v>
      </c>
      <c r="Y30" s="251">
        <v>278309.39199999999</v>
      </c>
      <c r="Z30" s="251">
        <v>68239</v>
      </c>
      <c r="AA30" s="251">
        <v>54989</v>
      </c>
    </row>
    <row r="31" spans="1:28">
      <c r="A31" s="2" t="s">
        <v>288</v>
      </c>
      <c r="B31" s="250">
        <f t="shared" ref="B31:Z31" si="8">+B32+B33</f>
        <v>0</v>
      </c>
      <c r="C31" s="250">
        <f t="shared" si="8"/>
        <v>0</v>
      </c>
      <c r="D31" s="250">
        <f t="shared" si="8"/>
        <v>0</v>
      </c>
      <c r="E31" s="250">
        <f t="shared" si="8"/>
        <v>0</v>
      </c>
      <c r="F31" s="250">
        <f t="shared" si="8"/>
        <v>0</v>
      </c>
      <c r="G31" s="250">
        <f t="shared" si="8"/>
        <v>0</v>
      </c>
      <c r="H31" s="250">
        <f t="shared" si="8"/>
        <v>0</v>
      </c>
      <c r="I31" s="250">
        <f t="shared" si="8"/>
        <v>0</v>
      </c>
      <c r="J31" s="250">
        <f t="shared" si="8"/>
        <v>0</v>
      </c>
      <c r="K31" s="250">
        <f t="shared" si="8"/>
        <v>0</v>
      </c>
      <c r="L31" s="250">
        <f t="shared" si="8"/>
        <v>0</v>
      </c>
      <c r="M31" s="250">
        <f t="shared" si="8"/>
        <v>0</v>
      </c>
      <c r="N31" s="250">
        <f t="shared" si="8"/>
        <v>0</v>
      </c>
      <c r="O31" s="250">
        <f t="shared" si="8"/>
        <v>0</v>
      </c>
      <c r="P31" s="250">
        <f t="shared" si="8"/>
        <v>0</v>
      </c>
      <c r="Q31" s="250">
        <f t="shared" si="8"/>
        <v>0</v>
      </c>
      <c r="R31" s="250">
        <f t="shared" si="8"/>
        <v>0</v>
      </c>
      <c r="S31" s="250">
        <f t="shared" si="8"/>
        <v>0</v>
      </c>
      <c r="T31" s="250">
        <f t="shared" si="8"/>
        <v>0</v>
      </c>
      <c r="U31" s="250">
        <f t="shared" si="8"/>
        <v>0</v>
      </c>
      <c r="V31" s="250">
        <f t="shared" si="8"/>
        <v>0</v>
      </c>
      <c r="W31" s="250">
        <f t="shared" si="8"/>
        <v>0</v>
      </c>
      <c r="X31" s="250">
        <f t="shared" si="8"/>
        <v>0</v>
      </c>
      <c r="Y31" s="250">
        <f t="shared" si="8"/>
        <v>0</v>
      </c>
      <c r="Z31" s="250">
        <f t="shared" si="8"/>
        <v>0</v>
      </c>
      <c r="AA31" s="250">
        <f t="shared" ref="AA31" si="9">+AA32+AA33</f>
        <v>0</v>
      </c>
    </row>
    <row r="32" spans="1:28" s="237" customFormat="1" ht="14.25">
      <c r="A32" s="242" t="s">
        <v>289</v>
      </c>
      <c r="B32" s="251">
        <v>0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  <c r="H32" s="251">
        <v>0</v>
      </c>
      <c r="I32" s="251">
        <v>0</v>
      </c>
      <c r="J32" s="251">
        <v>0</v>
      </c>
      <c r="K32" s="251">
        <v>0</v>
      </c>
      <c r="L32" s="251">
        <v>0</v>
      </c>
      <c r="M32" s="251">
        <v>0</v>
      </c>
      <c r="N32" s="251">
        <v>0</v>
      </c>
      <c r="O32" s="251">
        <v>0</v>
      </c>
      <c r="P32" s="251">
        <v>0</v>
      </c>
      <c r="Q32" s="251">
        <v>0</v>
      </c>
      <c r="R32" s="251">
        <v>0</v>
      </c>
      <c r="S32" s="251">
        <v>0</v>
      </c>
      <c r="T32" s="251">
        <v>0</v>
      </c>
      <c r="U32" s="251">
        <v>0</v>
      </c>
      <c r="V32" s="251">
        <v>0</v>
      </c>
      <c r="W32" s="251">
        <v>0</v>
      </c>
      <c r="X32" s="251">
        <v>0</v>
      </c>
      <c r="Y32" s="251">
        <v>0</v>
      </c>
      <c r="Z32" s="251">
        <v>0</v>
      </c>
      <c r="AA32" s="251">
        <v>0</v>
      </c>
    </row>
    <row r="33" spans="1:28" s="237" customFormat="1" ht="14.25">
      <c r="A33" s="239" t="s">
        <v>290</v>
      </c>
      <c r="B33" s="251">
        <v>0</v>
      </c>
      <c r="C33" s="251">
        <v>0</v>
      </c>
      <c r="D33" s="251">
        <v>0</v>
      </c>
      <c r="E33" s="251">
        <v>0</v>
      </c>
      <c r="F33" s="251">
        <v>0</v>
      </c>
      <c r="G33" s="251">
        <v>0</v>
      </c>
      <c r="H33" s="251">
        <v>0</v>
      </c>
      <c r="I33" s="251">
        <v>0</v>
      </c>
      <c r="J33" s="251">
        <v>0</v>
      </c>
      <c r="K33" s="251">
        <v>0</v>
      </c>
      <c r="L33" s="251">
        <v>0</v>
      </c>
      <c r="M33" s="251">
        <v>0</v>
      </c>
      <c r="N33" s="251">
        <v>0</v>
      </c>
      <c r="O33" s="251">
        <v>0</v>
      </c>
      <c r="P33" s="251">
        <v>0</v>
      </c>
      <c r="Q33" s="251">
        <v>0</v>
      </c>
      <c r="R33" s="251">
        <v>0</v>
      </c>
      <c r="S33" s="251">
        <v>0</v>
      </c>
      <c r="T33" s="251">
        <v>0</v>
      </c>
      <c r="U33" s="251">
        <v>0</v>
      </c>
      <c r="V33" s="251">
        <v>0</v>
      </c>
      <c r="W33" s="251">
        <v>0</v>
      </c>
      <c r="X33" s="251">
        <v>0</v>
      </c>
      <c r="Y33" s="251">
        <v>0</v>
      </c>
      <c r="Z33" s="251">
        <v>0</v>
      </c>
      <c r="AA33" s="251">
        <v>0</v>
      </c>
    </row>
    <row r="34" spans="1:28">
      <c r="A34" s="2" t="s">
        <v>291</v>
      </c>
      <c r="B34" s="250">
        <v>0</v>
      </c>
      <c r="C34" s="250">
        <v>0</v>
      </c>
      <c r="D34" s="250">
        <v>0</v>
      </c>
      <c r="E34" s="250">
        <v>0</v>
      </c>
      <c r="F34" s="250">
        <v>0</v>
      </c>
      <c r="G34" s="250">
        <v>0</v>
      </c>
      <c r="H34" s="250">
        <v>0</v>
      </c>
      <c r="I34" s="250">
        <v>0</v>
      </c>
      <c r="J34" s="250">
        <v>0</v>
      </c>
      <c r="K34" s="250">
        <v>0</v>
      </c>
      <c r="L34" s="250">
        <v>0</v>
      </c>
      <c r="M34" s="250">
        <v>0</v>
      </c>
      <c r="N34" s="250">
        <v>0</v>
      </c>
      <c r="O34" s="250">
        <v>4496000</v>
      </c>
      <c r="P34" s="250">
        <v>2412000</v>
      </c>
      <c r="Q34" s="250">
        <v>2245000</v>
      </c>
      <c r="R34" s="250">
        <v>3010000</v>
      </c>
      <c r="S34" s="250">
        <v>5419000</v>
      </c>
      <c r="T34" s="250">
        <v>6322000</v>
      </c>
      <c r="U34" s="250">
        <v>4335000</v>
      </c>
      <c r="V34" s="250">
        <v>7550000</v>
      </c>
      <c r="W34" s="250">
        <v>3908767.44</v>
      </c>
      <c r="X34" s="250">
        <v>14385814.405999999</v>
      </c>
      <c r="Y34" s="250">
        <v>13537098.870999999</v>
      </c>
      <c r="Z34" s="250">
        <v>7943116</v>
      </c>
      <c r="AA34" s="250">
        <v>12031411</v>
      </c>
    </row>
    <row r="35" spans="1:28">
      <c r="A35" s="2" t="s">
        <v>292</v>
      </c>
      <c r="B35" s="250">
        <f>2860802.87611132-B25</f>
        <v>1897627.2761113201</v>
      </c>
      <c r="C35" s="250">
        <f>1818037.19974719-C25</f>
        <v>664377.59974719002</v>
      </c>
      <c r="D35" s="250">
        <f>3024896.23125658-D25</f>
        <v>1919255.9312565799</v>
      </c>
      <c r="E35" s="250">
        <f>10265744-E24-E26-E27-E25</f>
        <v>865437.47091600089</v>
      </c>
      <c r="F35" s="250">
        <f>1890708.59549689-F25</f>
        <v>932084.39549688995</v>
      </c>
      <c r="G35" s="250">
        <f>3210582.20977078-G25</f>
        <v>1212663.7097707801</v>
      </c>
      <c r="H35" s="250">
        <f>3158173.30034721-H25</f>
        <v>1096816.5003472099</v>
      </c>
      <c r="I35" s="250">
        <f>3678573.70840544-I25</f>
        <v>1514460.8084054398</v>
      </c>
      <c r="J35" s="250">
        <f>3790652.70896488-J25</f>
        <v>1526649.3089648802</v>
      </c>
      <c r="K35" s="250">
        <f>4182798.85172504-K25</f>
        <v>1355212.5517250397</v>
      </c>
      <c r="L35" s="250">
        <f>4820913.42537187-L25</f>
        <v>2338326.6253718706</v>
      </c>
      <c r="M35" s="250">
        <f>7386518.59540413-M25</f>
        <v>5101885.195404131</v>
      </c>
      <c r="N35" s="250">
        <f>6258848.66253192-N25</f>
        <v>4015438.5525319194</v>
      </c>
      <c r="O35" s="250">
        <f>4637814.13830784-O25</f>
        <v>2586233.6383078396</v>
      </c>
      <c r="P35" s="250">
        <f>3724743.79473054-P25</f>
        <v>1784979.9947305401</v>
      </c>
      <c r="Q35" s="250">
        <f>6131957.82135373-Q25</f>
        <v>1872151.4213537304</v>
      </c>
      <c r="R35" s="250">
        <f>5718333.86678611-R25</f>
        <v>1600160.7667861101</v>
      </c>
      <c r="S35" s="250">
        <f>5608054.98890097-S25</f>
        <v>1727842.2868005298</v>
      </c>
      <c r="T35" s="250">
        <f>5268984.7115683-T25</f>
        <v>1704370.4115682999</v>
      </c>
      <c r="U35" s="250">
        <f>5406728.83033048-U25</f>
        <v>1698474.4351910697</v>
      </c>
      <c r="V35" s="250">
        <f>5925038.42314559-V25</f>
        <v>1700267.6571455905</v>
      </c>
      <c r="W35" s="250">
        <f>6530275.62799999-W25</f>
        <v>1257230.9669999899</v>
      </c>
      <c r="X35" s="250">
        <f>12867783.977-X25</f>
        <v>1415182.3589999992</v>
      </c>
      <c r="Y35" s="250">
        <f>11593815.917-Y25</f>
        <v>462467.07299999893</v>
      </c>
      <c r="Z35" s="250">
        <f>11444736-Z25</f>
        <v>464416.28199999966</v>
      </c>
      <c r="AA35" s="250">
        <f>11228969-AA25</f>
        <v>188233.43099999987</v>
      </c>
    </row>
    <row r="36" spans="1:28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</row>
    <row r="37" spans="1:28" s="243" customFormat="1" ht="17.25" thickBot="1">
      <c r="A37" s="248" t="s">
        <v>223</v>
      </c>
      <c r="B37" s="247">
        <f t="shared" ref="B37:Z37" si="10">+B24+B25+B26+B27+B28+B31+B34+B35</f>
        <v>8064969.1305609792</v>
      </c>
      <c r="C37" s="247">
        <f t="shared" si="10"/>
        <v>8165558.5857223803</v>
      </c>
      <c r="D37" s="247">
        <f t="shared" si="10"/>
        <v>9752511.0483071394</v>
      </c>
      <c r="E37" s="247">
        <f t="shared" si="10"/>
        <v>10265744</v>
      </c>
      <c r="F37" s="247">
        <f t="shared" si="10"/>
        <v>8746828.6838548891</v>
      </c>
      <c r="G37" s="247">
        <f t="shared" si="10"/>
        <v>12770409.865873041</v>
      </c>
      <c r="H37" s="247">
        <f t="shared" si="10"/>
        <v>13821493.52471835</v>
      </c>
      <c r="I37" s="247">
        <f t="shared" si="10"/>
        <v>15288565.04748</v>
      </c>
      <c r="J37" s="247">
        <f t="shared" si="10"/>
        <v>17701488.582242399</v>
      </c>
      <c r="K37" s="247">
        <f t="shared" si="10"/>
        <v>20762821.441167202</v>
      </c>
      <c r="L37" s="247">
        <f t="shared" si="10"/>
        <v>23823642.671981901</v>
      </c>
      <c r="M37" s="247">
        <f t="shared" si="10"/>
        <v>30196646.113968503</v>
      </c>
      <c r="N37" s="247">
        <f t="shared" si="10"/>
        <v>32920579.206887301</v>
      </c>
      <c r="O37" s="247">
        <f t="shared" si="10"/>
        <v>41531799.299689204</v>
      </c>
      <c r="P37" s="247">
        <f t="shared" si="10"/>
        <v>43459704.6358198</v>
      </c>
      <c r="Q37" s="247">
        <f t="shared" si="10"/>
        <v>48544837.068210401</v>
      </c>
      <c r="R37" s="247">
        <f t="shared" si="10"/>
        <v>54185538.687915489</v>
      </c>
      <c r="S37" s="247">
        <f t="shared" si="10"/>
        <v>62287427.755254</v>
      </c>
      <c r="T37" s="247">
        <f t="shared" si="10"/>
        <v>70263402.107162103</v>
      </c>
      <c r="U37" s="247">
        <f t="shared" si="10"/>
        <v>89772544.78818281</v>
      </c>
      <c r="V37" s="247">
        <f t="shared" si="10"/>
        <v>102106612.110615</v>
      </c>
      <c r="W37" s="247">
        <f t="shared" si="10"/>
        <v>107190060.87899999</v>
      </c>
      <c r="X37" s="247">
        <f t="shared" si="10"/>
        <v>116829060.87900001</v>
      </c>
      <c r="Y37" s="247">
        <f t="shared" si="10"/>
        <v>117489422.575</v>
      </c>
      <c r="Z37" s="247">
        <f t="shared" si="10"/>
        <v>121258513</v>
      </c>
      <c r="AA37" s="247">
        <f t="shared" ref="AA37" si="11">+AA24+AA25+AA26+AA27+AA28+AA31+AA34+AA35</f>
        <v>138479152</v>
      </c>
      <c r="AB37" s="244"/>
    </row>
    <row r="38" spans="1:28" ht="15.75" hidden="1" thickTop="1">
      <c r="B38" s="250">
        <f>+B37-'Situacion finan PCGA 2014-1993'!W36</f>
        <v>3.0560980550944805E-2</v>
      </c>
      <c r="C38" s="250">
        <f>+C37-'Situacion finan PCGA 2014-1993'!V36</f>
        <v>-1.4277619309723377E-2</v>
      </c>
      <c r="D38" s="250">
        <f>+D37-'Situacion finan PCGA 2014-1993'!U36</f>
        <v>-4.7789579257369041E-2</v>
      </c>
      <c r="E38" s="250">
        <f>+E37-'Situacion finan PCGA 2014-1993'!T36</f>
        <v>-2077.1999999973923</v>
      </c>
      <c r="F38" s="250">
        <f>+F37-'Situacion finan PCGA 2014-1993'!S36</f>
        <v>0.38385488837957382</v>
      </c>
      <c r="G38" s="250">
        <f>+G37-'Situacion finan PCGA 2014-1993'!R36</f>
        <v>-3.4126961603760719E-2</v>
      </c>
      <c r="H38" s="250">
        <f>+H37-'Situacion finan PCGA 2014-1993'!Q36</f>
        <v>2.4718349799513817E-2</v>
      </c>
      <c r="I38" s="250">
        <f>+I37-'Situacion finan PCGA 2014-1993'!P36</f>
        <v>4.7479996457695961E-2</v>
      </c>
      <c r="J38" s="250">
        <f>+J37-'Situacion finan PCGA 2014-1993'!O36</f>
        <v>-1.7757602035999298E-2</v>
      </c>
      <c r="K38" s="250">
        <f>+K37-'Situacion finan PCGA 2014-1993'!N36</f>
        <v>4.1167203336954117E-2</v>
      </c>
      <c r="L38" s="250">
        <f>+L37-'Situacion finan PCGA 2014-1993'!M36</f>
        <v>-2.8018098324537277E-2</v>
      </c>
      <c r="M38" s="250">
        <f>+M37-'Situacion finan PCGA 2014-1993'!L36</f>
        <v>1.396850124001503E-2</v>
      </c>
      <c r="N38" s="250">
        <f>+N37-'Situacion finan PCGA 2014-1993'!K36</f>
        <v>-3.11269611120224E-3</v>
      </c>
      <c r="O38" s="250">
        <f>+O37-'Situacion finan PCGA 2014-1993'!J36</f>
        <v>-3.1079351902008057E-4</v>
      </c>
      <c r="P38" s="250">
        <f>+P37-'Situacion finan PCGA 2014-1993'!I36</f>
        <v>3.5819798707962036E-2</v>
      </c>
      <c r="Q38" s="250">
        <f>+Q37-'Situacion finan PCGA 2014-1993'!H36</f>
        <v>-3.1789593398571014E-2</v>
      </c>
      <c r="R38" s="250">
        <f>+R37-'Situacion finan PCGA 2014-1993'!G36</f>
        <v>-1.2084506452083588E-2</v>
      </c>
      <c r="S38" s="250">
        <f>+S37-'Situacion finan PCGA 2014-1993'!F36</f>
        <v>2.292335033416748E-3</v>
      </c>
      <c r="T38" s="250">
        <f>+T37-'Situacion finan PCGA 2014-1993'!E36</f>
        <v>-1.9566908478736877E-2</v>
      </c>
      <c r="U38" s="250">
        <f>+U37-'Situacion finan PCGA 2014-1993'!D36</f>
        <v>5510151.1884241104</v>
      </c>
      <c r="V38" s="250">
        <f>+V37-'Situacion finan PCGA 2014-1993'!C36</f>
        <v>-3.9658814668655396E-2</v>
      </c>
      <c r="W38" s="250">
        <f>+('Situacion finan NIIF  2020-2014'!G78/1000)-W37</f>
        <v>0</v>
      </c>
      <c r="X38" s="250">
        <f>+('Situacion finan NIIF  2020-2014'!F78/1000)-X37</f>
        <v>0</v>
      </c>
      <c r="Y38" s="250">
        <f>+('Situacion finan NIIF  2020-2014'!E78/1000)-Y37</f>
        <v>0</v>
      </c>
      <c r="Z38" s="250">
        <f>+('Situacion finan NIIF  2020-2014'!D78/1000)-Z37</f>
        <v>0.40199999511241913</v>
      </c>
      <c r="AA38" s="250">
        <f>+('Situacion finan NIIF  2020-2014'!C78/1000)-AA37</f>
        <v>0.41899999976158142</v>
      </c>
    </row>
    <row r="39" spans="1:28" ht="15.75" thickTop="1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</row>
    <row r="40" spans="1:28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</row>
    <row r="41" spans="1:28" s="273" customFormat="1" ht="14.25">
      <c r="A41" s="275" t="s">
        <v>218</v>
      </c>
      <c r="B41" s="275">
        <v>1994</v>
      </c>
      <c r="C41" s="275">
        <v>1995</v>
      </c>
      <c r="D41" s="275">
        <v>1996</v>
      </c>
      <c r="E41" s="275">
        <v>1997</v>
      </c>
      <c r="F41" s="275">
        <v>1998</v>
      </c>
      <c r="G41" s="275">
        <v>1999</v>
      </c>
      <c r="H41" s="275">
        <v>2000</v>
      </c>
      <c r="I41" s="275">
        <v>2001</v>
      </c>
      <c r="J41" s="275">
        <v>2002</v>
      </c>
      <c r="K41" s="275">
        <v>2003</v>
      </c>
      <c r="L41" s="275">
        <v>2004</v>
      </c>
      <c r="M41" s="275">
        <v>2005</v>
      </c>
      <c r="N41" s="275">
        <v>2006</v>
      </c>
      <c r="O41" s="275">
        <v>2007</v>
      </c>
      <c r="P41" s="275">
        <v>2008</v>
      </c>
      <c r="Q41" s="275">
        <v>2009</v>
      </c>
      <c r="R41" s="275">
        <v>2010</v>
      </c>
      <c r="S41" s="275">
        <v>2011</v>
      </c>
      <c r="T41" s="275">
        <v>2012</v>
      </c>
      <c r="U41" s="275">
        <v>2013</v>
      </c>
      <c r="V41" s="275">
        <v>2014</v>
      </c>
      <c r="W41" s="275">
        <v>2015</v>
      </c>
      <c r="X41" s="275">
        <v>2016</v>
      </c>
      <c r="Y41" s="275">
        <v>2017</v>
      </c>
      <c r="Z41" s="275">
        <v>2018</v>
      </c>
      <c r="AA41" s="275">
        <v>2019</v>
      </c>
    </row>
    <row r="42" spans="1:28" s="274" customFormat="1" ht="14.25">
      <c r="A42" s="277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</row>
    <row r="43" spans="1:28">
      <c r="A43" s="296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</row>
    <row r="44" spans="1:28">
      <c r="A44" s="297" t="s">
        <v>219</v>
      </c>
      <c r="B44" s="250">
        <v>12711.445</v>
      </c>
      <c r="C44" s="250">
        <v>12711.445</v>
      </c>
      <c r="D44" s="250">
        <v>12711.445</v>
      </c>
      <c r="E44" s="250">
        <v>12711.445</v>
      </c>
      <c r="F44" s="250">
        <v>12711.445</v>
      </c>
      <c r="G44" s="250">
        <v>12711.445</v>
      </c>
      <c r="H44" s="250">
        <v>12711.445</v>
      </c>
      <c r="I44" s="250">
        <v>12711.445</v>
      </c>
      <c r="J44" s="250">
        <v>12711.445</v>
      </c>
      <c r="K44" s="250">
        <v>12711.445</v>
      </c>
      <c r="L44" s="250">
        <v>12711.445</v>
      </c>
      <c r="M44" s="250">
        <v>12711.445</v>
      </c>
      <c r="N44" s="250">
        <v>12711.445</v>
      </c>
      <c r="O44" s="250">
        <v>12711.445</v>
      </c>
      <c r="P44" s="250">
        <v>12711.445</v>
      </c>
      <c r="Q44" s="250">
        <v>12711.445</v>
      </c>
      <c r="R44" s="250">
        <v>12711.445</v>
      </c>
      <c r="S44" s="250">
        <v>12711.445</v>
      </c>
      <c r="T44" s="250">
        <v>12711.445</v>
      </c>
      <c r="U44" s="250">
        <v>12711.445</v>
      </c>
      <c r="V44" s="250">
        <v>12711.445</v>
      </c>
      <c r="W44" s="250">
        <v>12711.445</v>
      </c>
      <c r="X44" s="250">
        <v>12711.445</v>
      </c>
      <c r="Y44" s="250">
        <v>12711.445</v>
      </c>
      <c r="Z44" s="250">
        <v>12711.445</v>
      </c>
      <c r="AA44" s="250">
        <v>12711.445</v>
      </c>
    </row>
    <row r="45" spans="1:28">
      <c r="A45" s="297" t="s">
        <v>220</v>
      </c>
      <c r="B45" s="250">
        <f t="shared" ref="B45" si="12">+SUM(B46:B49)</f>
        <v>0</v>
      </c>
      <c r="C45" s="250">
        <f t="shared" ref="C45:AA45" si="13">+SUM(C46:C49)</f>
        <v>0</v>
      </c>
      <c r="D45" s="250">
        <f t="shared" si="13"/>
        <v>100675.20000000001</v>
      </c>
      <c r="E45" s="250">
        <f t="shared" si="13"/>
        <v>136320.5</v>
      </c>
      <c r="F45" s="250">
        <f t="shared" si="13"/>
        <v>114435.20000000001</v>
      </c>
      <c r="G45" s="250">
        <f t="shared" si="13"/>
        <v>360052.4</v>
      </c>
      <c r="H45" s="250">
        <f t="shared" si="13"/>
        <v>345887.1</v>
      </c>
      <c r="I45" s="250">
        <f t="shared" si="13"/>
        <v>321160.7</v>
      </c>
      <c r="J45" s="250">
        <f t="shared" si="13"/>
        <v>311599.69999999995</v>
      </c>
      <c r="K45" s="250">
        <f t="shared" si="13"/>
        <v>893165.70000000007</v>
      </c>
      <c r="L45" s="250">
        <f t="shared" si="13"/>
        <v>1524055.635</v>
      </c>
      <c r="M45" s="250">
        <f t="shared" si="13"/>
        <v>1867695.192</v>
      </c>
      <c r="N45" s="250">
        <f t="shared" si="13"/>
        <v>1397679.767</v>
      </c>
      <c r="O45" s="250">
        <f t="shared" si="13"/>
        <v>1831598.7169999997</v>
      </c>
      <c r="P45" s="250">
        <f t="shared" si="13"/>
        <v>2393492.4470000002</v>
      </c>
      <c r="Q45" s="250">
        <f t="shared" si="13"/>
        <v>2866645.8049999997</v>
      </c>
      <c r="R45" s="250">
        <f t="shared" si="13"/>
        <v>3018874.6769999997</v>
      </c>
      <c r="S45" s="250">
        <f t="shared" si="13"/>
        <v>2745786.4869999997</v>
      </c>
      <c r="T45" s="250">
        <f t="shared" si="13"/>
        <v>2384147.2290000003</v>
      </c>
      <c r="U45" s="250">
        <f t="shared" si="13"/>
        <v>2276184.8140000002</v>
      </c>
      <c r="V45" s="250">
        <f t="shared" si="13"/>
        <v>1759592.7719999999</v>
      </c>
      <c r="W45" s="250">
        <f t="shared" si="13"/>
        <v>0</v>
      </c>
      <c r="X45" s="250">
        <f t="shared" si="13"/>
        <v>0</v>
      </c>
      <c r="Y45" s="250">
        <f t="shared" si="13"/>
        <v>0</v>
      </c>
      <c r="Z45" s="250">
        <f t="shared" si="13"/>
        <v>0</v>
      </c>
      <c r="AA45" s="250">
        <f t="shared" si="13"/>
        <v>0</v>
      </c>
    </row>
    <row r="46" spans="1:28" s="237" customFormat="1" ht="14.25">
      <c r="A46" s="298" t="s">
        <v>301</v>
      </c>
      <c r="B46" s="251">
        <v>0</v>
      </c>
      <c r="C46" s="251">
        <v>0</v>
      </c>
      <c r="D46" s="251">
        <v>0</v>
      </c>
      <c r="E46" s="251">
        <v>32381.599999999999</v>
      </c>
      <c r="F46" s="251">
        <v>0</v>
      </c>
      <c r="G46" s="251">
        <v>0</v>
      </c>
      <c r="H46" s="251">
        <v>0</v>
      </c>
      <c r="I46" s="251">
        <v>0</v>
      </c>
      <c r="J46" s="251">
        <v>0</v>
      </c>
      <c r="K46" s="251">
        <v>0</v>
      </c>
      <c r="L46" s="251">
        <v>0</v>
      </c>
      <c r="M46" s="251">
        <v>0</v>
      </c>
      <c r="N46" s="251">
        <v>0</v>
      </c>
      <c r="O46" s="251">
        <v>0</v>
      </c>
      <c r="P46" s="251">
        <v>0</v>
      </c>
      <c r="Q46" s="251">
        <v>503480.984</v>
      </c>
      <c r="R46" s="251">
        <v>502340.85599999997</v>
      </c>
      <c r="S46" s="251">
        <v>320181.18399999995</v>
      </c>
      <c r="T46" s="251">
        <v>107909.719</v>
      </c>
      <c r="U46" s="251">
        <v>0</v>
      </c>
      <c r="V46" s="251">
        <v>0</v>
      </c>
      <c r="W46" s="251">
        <v>0</v>
      </c>
      <c r="X46" s="251">
        <v>0</v>
      </c>
      <c r="Y46" s="251">
        <v>0</v>
      </c>
      <c r="Z46" s="251">
        <v>0</v>
      </c>
      <c r="AA46" s="251">
        <v>0</v>
      </c>
    </row>
    <row r="47" spans="1:28" s="237" customFormat="1" ht="14.25">
      <c r="A47" s="298" t="s">
        <v>262</v>
      </c>
      <c r="B47" s="251">
        <v>0</v>
      </c>
      <c r="C47" s="251">
        <v>0</v>
      </c>
      <c r="D47" s="251">
        <v>5618.5</v>
      </c>
      <c r="E47" s="251">
        <v>8882.3000000000011</v>
      </c>
      <c r="F47" s="251">
        <v>19378.599999999999</v>
      </c>
      <c r="G47" s="251">
        <v>43960.700000000004</v>
      </c>
      <c r="H47" s="251">
        <v>62293.9</v>
      </c>
      <c r="I47" s="251">
        <v>62293.9</v>
      </c>
      <c r="J47" s="251">
        <v>62293.9</v>
      </c>
      <c r="K47" s="251">
        <v>62293.9</v>
      </c>
      <c r="L47" s="251">
        <v>0</v>
      </c>
      <c r="M47" s="251">
        <v>6576.7740000000003</v>
      </c>
      <c r="N47" s="251">
        <v>12251.148999999999</v>
      </c>
      <c r="O47" s="251">
        <v>11711.626</v>
      </c>
      <c r="P47" s="251">
        <v>11711.626</v>
      </c>
      <c r="Q47" s="251">
        <v>0</v>
      </c>
      <c r="R47" s="251">
        <v>0</v>
      </c>
      <c r="S47" s="251">
        <v>0</v>
      </c>
      <c r="T47" s="251">
        <v>0</v>
      </c>
      <c r="U47" s="251">
        <v>0</v>
      </c>
      <c r="V47" s="251">
        <v>0</v>
      </c>
      <c r="W47" s="251">
        <v>0</v>
      </c>
      <c r="X47" s="251">
        <v>0</v>
      </c>
      <c r="Y47" s="251">
        <v>0</v>
      </c>
      <c r="Z47" s="251">
        <v>0</v>
      </c>
      <c r="AA47" s="251">
        <v>0</v>
      </c>
    </row>
    <row r="48" spans="1:28" s="237" customFormat="1" ht="14.25">
      <c r="A48" s="298" t="s">
        <v>263</v>
      </c>
      <c r="B48" s="251">
        <v>0</v>
      </c>
      <c r="C48" s="251">
        <v>0</v>
      </c>
      <c r="D48" s="251">
        <v>95056.700000000012</v>
      </c>
      <c r="E48" s="251">
        <v>95056.6</v>
      </c>
      <c r="F48" s="251">
        <v>95056.6</v>
      </c>
      <c r="G48" s="251">
        <v>316091.7</v>
      </c>
      <c r="H48" s="251">
        <v>100290.5</v>
      </c>
      <c r="I48" s="251">
        <v>100290.5</v>
      </c>
      <c r="J48" s="251">
        <v>100290.5</v>
      </c>
      <c r="K48" s="251">
        <v>688386.70000000007</v>
      </c>
      <c r="L48" s="251">
        <v>1418693.0970000001</v>
      </c>
      <c r="M48" s="251">
        <v>1768046.537</v>
      </c>
      <c r="N48" s="251">
        <v>1340837.1400000001</v>
      </c>
      <c r="O48" s="251">
        <v>1799320.3739999998</v>
      </c>
      <c r="P48" s="251">
        <v>2377861.5780000002</v>
      </c>
      <c r="Q48" s="251">
        <v>2361053.5719999997</v>
      </c>
      <c r="R48" s="251">
        <v>2516438.5379999997</v>
      </c>
      <c r="S48" s="251">
        <v>2425530.1599999997</v>
      </c>
      <c r="T48" s="251">
        <v>2276184.8140000002</v>
      </c>
      <c r="U48" s="251">
        <v>2276184.8140000002</v>
      </c>
      <c r="V48" s="251">
        <v>1759592.7719999999</v>
      </c>
      <c r="W48" s="251">
        <v>0</v>
      </c>
      <c r="X48" s="251">
        <v>0</v>
      </c>
      <c r="Y48" s="251">
        <v>0</v>
      </c>
      <c r="Z48" s="251">
        <v>0</v>
      </c>
      <c r="AA48" s="251">
        <v>0</v>
      </c>
    </row>
    <row r="49" spans="1:28" s="237" customFormat="1" ht="14.25">
      <c r="A49" s="298" t="s">
        <v>264</v>
      </c>
      <c r="B49" s="251">
        <v>0</v>
      </c>
      <c r="C49" s="251">
        <v>0</v>
      </c>
      <c r="D49" s="251">
        <v>0</v>
      </c>
      <c r="E49" s="251">
        <v>0</v>
      </c>
      <c r="F49" s="251">
        <v>0</v>
      </c>
      <c r="G49" s="251">
        <v>0</v>
      </c>
      <c r="H49" s="251">
        <v>183302.69999999998</v>
      </c>
      <c r="I49" s="251">
        <v>158576.30000000002</v>
      </c>
      <c r="J49" s="251">
        <v>149015.29999999999</v>
      </c>
      <c r="K49" s="251">
        <v>142485.09999999998</v>
      </c>
      <c r="L49" s="251">
        <v>105362.538</v>
      </c>
      <c r="M49" s="251">
        <v>93071.881000000008</v>
      </c>
      <c r="N49" s="251">
        <v>44591.478000000003</v>
      </c>
      <c r="O49" s="251">
        <v>20566.717000000001</v>
      </c>
      <c r="P49" s="251">
        <v>3919.2429999999999</v>
      </c>
      <c r="Q49" s="251">
        <v>2111.2489999999998</v>
      </c>
      <c r="R49" s="251">
        <v>95.283000000000001</v>
      </c>
      <c r="S49" s="251">
        <v>75.143000000000001</v>
      </c>
      <c r="T49" s="251">
        <v>52.695999999999998</v>
      </c>
      <c r="U49" s="251">
        <v>0</v>
      </c>
      <c r="V49" s="251">
        <v>0</v>
      </c>
      <c r="W49" s="251">
        <v>0</v>
      </c>
      <c r="X49" s="251">
        <v>0</v>
      </c>
      <c r="Y49" s="251">
        <v>0</v>
      </c>
      <c r="Z49" s="251">
        <v>0</v>
      </c>
      <c r="AA49" s="251">
        <v>0</v>
      </c>
    </row>
    <row r="50" spans="1:28">
      <c r="A50" s="297" t="s">
        <v>221</v>
      </c>
      <c r="B50" s="250">
        <f t="shared" ref="B50" si="14">+SUM(B51:B56)</f>
        <v>1331967.5929999999</v>
      </c>
      <c r="C50" s="250">
        <f t="shared" ref="C50:AA50" si="15">+SUM(C51:C56)</f>
        <v>2615918.3930000002</v>
      </c>
      <c r="D50" s="250">
        <f t="shared" si="15"/>
        <v>2794866.9930000002</v>
      </c>
      <c r="E50" s="250">
        <f t="shared" si="15"/>
        <v>5682534.7929999996</v>
      </c>
      <c r="F50" s="250">
        <f t="shared" si="15"/>
        <v>7747127.9930000007</v>
      </c>
      <c r="G50" s="250">
        <f t="shared" si="15"/>
        <v>10878580.593</v>
      </c>
      <c r="H50" s="250">
        <f t="shared" si="15"/>
        <v>13533214.993000001</v>
      </c>
      <c r="I50" s="250">
        <f t="shared" si="15"/>
        <v>15028175.492999999</v>
      </c>
      <c r="J50" s="250">
        <f t="shared" si="15"/>
        <v>20588374.993000001</v>
      </c>
      <c r="K50" s="250">
        <f t="shared" si="15"/>
        <v>20591631.393000003</v>
      </c>
      <c r="L50" s="250">
        <f t="shared" si="15"/>
        <v>15657724.468</v>
      </c>
      <c r="M50" s="250">
        <f t="shared" si="15"/>
        <v>14215433.540999999</v>
      </c>
      <c r="N50" s="250">
        <f t="shared" si="15"/>
        <v>13611322.599000001</v>
      </c>
      <c r="O50" s="250">
        <f t="shared" si="15"/>
        <v>9387831.1050000004</v>
      </c>
      <c r="P50" s="250">
        <f t="shared" si="15"/>
        <v>15320676.992999999</v>
      </c>
      <c r="Q50" s="250">
        <f t="shared" si="15"/>
        <v>10804945.689000001</v>
      </c>
      <c r="R50" s="250">
        <f t="shared" si="15"/>
        <v>7854049.0159999998</v>
      </c>
      <c r="S50" s="250">
        <f t="shared" si="15"/>
        <v>9135466.7350000013</v>
      </c>
      <c r="T50" s="250">
        <f t="shared" si="15"/>
        <v>3658183.8330000001</v>
      </c>
      <c r="U50" s="250">
        <f t="shared" si="15"/>
        <v>9895318.4460000005</v>
      </c>
      <c r="V50" s="250">
        <f t="shared" si="15"/>
        <v>31324387.403999999</v>
      </c>
      <c r="W50" s="250">
        <f t="shared" si="15"/>
        <v>63721526.944000006</v>
      </c>
      <c r="X50" s="250">
        <f t="shared" si="15"/>
        <v>56896691.11500001</v>
      </c>
      <c r="Y50" s="250">
        <f t="shared" si="15"/>
        <v>57284730.728</v>
      </c>
      <c r="Z50" s="250">
        <f t="shared" si="15"/>
        <v>68249039.240999997</v>
      </c>
      <c r="AA50" s="250">
        <f t="shared" si="15"/>
        <v>70148841.739000008</v>
      </c>
    </row>
    <row r="51" spans="1:28" s="237" customFormat="1" ht="14.25">
      <c r="A51" s="298" t="s">
        <v>302</v>
      </c>
      <c r="B51" s="251">
        <v>453468.19299999997</v>
      </c>
      <c r="C51" s="251">
        <v>453468.19299999997</v>
      </c>
      <c r="D51" s="251">
        <v>453468.19299999997</v>
      </c>
      <c r="E51" s="251">
        <v>453468.19299999997</v>
      </c>
      <c r="F51" s="251">
        <v>453468.19299999997</v>
      </c>
      <c r="G51" s="251">
        <v>453468.19299999997</v>
      </c>
      <c r="H51" s="251">
        <v>453468.19299999997</v>
      </c>
      <c r="I51" s="251">
        <v>453468.19299999997</v>
      </c>
      <c r="J51" s="251">
        <v>453468.19299999997</v>
      </c>
      <c r="K51" s="251">
        <v>453468.19299999997</v>
      </c>
      <c r="L51" s="251">
        <v>453468.19299999997</v>
      </c>
      <c r="M51" s="251">
        <v>453468.19299999997</v>
      </c>
      <c r="N51" s="251">
        <v>453468.19299999997</v>
      </c>
      <c r="O51" s="251">
        <v>453468.19299999997</v>
      </c>
      <c r="P51" s="251">
        <v>453468.19299999997</v>
      </c>
      <c r="Q51" s="251">
        <v>453468.19299999997</v>
      </c>
      <c r="R51" s="251">
        <v>453468.19299999997</v>
      </c>
      <c r="S51" s="251">
        <v>453468.19299999997</v>
      </c>
      <c r="T51" s="251">
        <v>453468.19299999997</v>
      </c>
      <c r="U51" s="251">
        <v>453468.19299999997</v>
      </c>
      <c r="V51" s="251">
        <v>453468.19299999997</v>
      </c>
      <c r="W51" s="251">
        <v>453468.19299999997</v>
      </c>
      <c r="X51" s="251">
        <v>453468.19299999997</v>
      </c>
      <c r="Y51" s="251">
        <v>453468.19299999997</v>
      </c>
      <c r="Z51" s="251">
        <v>453468.19299999997</v>
      </c>
      <c r="AA51" s="251">
        <v>453468.19299999997</v>
      </c>
    </row>
    <row r="52" spans="1:28" s="237" customFormat="1" ht="14.25">
      <c r="A52" s="298" t="s">
        <v>265</v>
      </c>
      <c r="B52" s="251">
        <v>0</v>
      </c>
      <c r="C52" s="251">
        <v>12.200000000000001</v>
      </c>
      <c r="D52" s="251">
        <v>99.4</v>
      </c>
      <c r="E52" s="251">
        <v>160.5</v>
      </c>
      <c r="F52" s="251">
        <v>239.9</v>
      </c>
      <c r="G52" s="251">
        <v>285.39999999999998</v>
      </c>
      <c r="H52" s="251">
        <v>159602.9</v>
      </c>
      <c r="I52" s="251">
        <v>159896.80000000002</v>
      </c>
      <c r="J52" s="251">
        <v>163392.59999999998</v>
      </c>
      <c r="K52" s="251">
        <v>164062.09999999998</v>
      </c>
      <c r="L52" s="251">
        <v>164843.01300000001</v>
      </c>
      <c r="M52" s="251">
        <v>166254.39999999999</v>
      </c>
      <c r="N52" s="251">
        <v>166292.97600000002</v>
      </c>
      <c r="O52" s="251">
        <v>166741.24299999999</v>
      </c>
      <c r="P52" s="251">
        <v>166995.16499999998</v>
      </c>
      <c r="Q52" s="251">
        <v>167022.609</v>
      </c>
      <c r="R52" s="251">
        <v>167621.11600000001</v>
      </c>
      <c r="S52" s="251">
        <v>167729.807</v>
      </c>
      <c r="T52" s="251">
        <v>167729.80899999998</v>
      </c>
      <c r="U52" s="251">
        <v>167858.26199999999</v>
      </c>
      <c r="V52" s="251">
        <v>169147.682</v>
      </c>
      <c r="W52" s="251">
        <v>0</v>
      </c>
      <c r="X52" s="251">
        <v>0</v>
      </c>
      <c r="Y52" s="251">
        <v>0</v>
      </c>
      <c r="Z52" s="251">
        <v>0</v>
      </c>
      <c r="AA52" s="251">
        <v>0</v>
      </c>
    </row>
    <row r="53" spans="1:28" s="237" customFormat="1" ht="14.25">
      <c r="A53" s="298" t="s">
        <v>266</v>
      </c>
      <c r="B53" s="251">
        <v>130303.79999999999</v>
      </c>
      <c r="C53" s="251">
        <v>159488.1</v>
      </c>
      <c r="D53" s="251">
        <v>191234.3</v>
      </c>
      <c r="E53" s="251">
        <v>222255.2</v>
      </c>
      <c r="F53" s="251">
        <v>254816</v>
      </c>
      <c r="G53" s="251">
        <v>320853.09999999998</v>
      </c>
      <c r="H53" s="251">
        <v>279057.39999999997</v>
      </c>
      <c r="I53" s="251">
        <v>696202.4</v>
      </c>
      <c r="J53" s="251">
        <v>831636.70000000007</v>
      </c>
      <c r="K53" s="251">
        <v>874174.60000000009</v>
      </c>
      <c r="L53" s="251">
        <v>868955.90100000007</v>
      </c>
      <c r="M53" s="251">
        <v>827829.3</v>
      </c>
      <c r="N53" s="251">
        <v>877991.8</v>
      </c>
      <c r="O53" s="251">
        <v>875210.19700000004</v>
      </c>
      <c r="P53" s="251">
        <v>974875.75</v>
      </c>
      <c r="Q53" s="251">
        <v>953096.61200000008</v>
      </c>
      <c r="R53" s="251">
        <v>1012288.738</v>
      </c>
      <c r="S53" s="251">
        <v>1019098.265</v>
      </c>
      <c r="T53" s="251">
        <v>1135207.1869999999</v>
      </c>
      <c r="U53" s="251">
        <v>1196304.463</v>
      </c>
      <c r="V53" s="251">
        <v>1322666.7070000002</v>
      </c>
      <c r="W53" s="251">
        <v>0</v>
      </c>
      <c r="X53" s="251">
        <v>0</v>
      </c>
      <c r="Y53" s="251">
        <v>0</v>
      </c>
      <c r="Z53" s="251">
        <v>0</v>
      </c>
      <c r="AA53" s="251">
        <v>0</v>
      </c>
    </row>
    <row r="54" spans="1:28" s="237" customFormat="1" ht="14.25">
      <c r="A54" s="298" t="s">
        <v>267</v>
      </c>
      <c r="B54" s="251">
        <v>748195.6</v>
      </c>
      <c r="C54" s="251">
        <v>2002949.9000000001</v>
      </c>
      <c r="D54" s="251">
        <v>2145830.5</v>
      </c>
      <c r="E54" s="251">
        <v>4999919.3999999994</v>
      </c>
      <c r="F54" s="251">
        <v>7029277.6000000006</v>
      </c>
      <c r="G54" s="251">
        <v>10088216</v>
      </c>
      <c r="H54" s="251">
        <v>12619682</v>
      </c>
      <c r="I54" s="251">
        <v>13689347.5</v>
      </c>
      <c r="J54" s="251">
        <v>19103155.5</v>
      </c>
      <c r="K54" s="251">
        <v>19054913.400000002</v>
      </c>
      <c r="L54" s="251">
        <v>14111796.200999999</v>
      </c>
      <c r="M54" s="251">
        <v>12679054.414000001</v>
      </c>
      <c r="N54" s="251">
        <v>12022535.781000001</v>
      </c>
      <c r="O54" s="251">
        <v>7797680.0149999997</v>
      </c>
      <c r="P54" s="251">
        <v>13622633.489</v>
      </c>
      <c r="Q54" s="251">
        <v>9098661.4360000007</v>
      </c>
      <c r="R54" s="251">
        <v>6084818.0359999994</v>
      </c>
      <c r="S54" s="251">
        <v>7357774.6500000004</v>
      </c>
      <c r="T54" s="251">
        <v>1758804.3740000001</v>
      </c>
      <c r="U54" s="251">
        <v>7927970.676</v>
      </c>
      <c r="V54" s="251">
        <v>29223315.594999999</v>
      </c>
      <c r="W54" s="251">
        <v>63032466.109999999</v>
      </c>
      <c r="X54" s="251">
        <v>56199034.840000004</v>
      </c>
      <c r="Y54" s="251">
        <v>56523154.614</v>
      </c>
      <c r="Z54" s="251">
        <v>67445954.079999998</v>
      </c>
      <c r="AA54" s="251">
        <v>69314812.096000001</v>
      </c>
    </row>
    <row r="55" spans="1:28" s="237" customFormat="1" ht="14.25">
      <c r="A55" s="298" t="s">
        <v>268</v>
      </c>
      <c r="B55" s="251">
        <v>0</v>
      </c>
      <c r="C55" s="251">
        <v>0</v>
      </c>
      <c r="D55" s="251">
        <v>4234.6000000000004</v>
      </c>
      <c r="E55" s="251">
        <v>6731.5</v>
      </c>
      <c r="F55" s="251">
        <v>9326.2999999999993</v>
      </c>
      <c r="G55" s="251">
        <v>15757.9</v>
      </c>
      <c r="H55" s="251">
        <v>21404.5</v>
      </c>
      <c r="I55" s="251">
        <v>29260.6</v>
      </c>
      <c r="J55" s="251">
        <v>36722</v>
      </c>
      <c r="K55" s="251">
        <v>45013.1</v>
      </c>
      <c r="L55" s="251">
        <v>58661.16</v>
      </c>
      <c r="M55" s="251">
        <v>88827.234000000011</v>
      </c>
      <c r="N55" s="251">
        <v>91033.849000000002</v>
      </c>
      <c r="O55" s="251">
        <v>94731.457000000009</v>
      </c>
      <c r="P55" s="251">
        <v>102704.39600000001</v>
      </c>
      <c r="Q55" s="251">
        <v>132696.83900000001</v>
      </c>
      <c r="R55" s="251">
        <v>135852.93300000002</v>
      </c>
      <c r="S55" s="251">
        <v>137395.81999999998</v>
      </c>
      <c r="T55" s="251">
        <v>142974.26999999999</v>
      </c>
      <c r="U55" s="251">
        <v>149716.85199999998</v>
      </c>
      <c r="V55" s="251">
        <v>155789.22700000001</v>
      </c>
      <c r="W55" s="251">
        <v>168518.552</v>
      </c>
      <c r="X55" s="251">
        <v>177113.99299999999</v>
      </c>
      <c r="Y55" s="251">
        <v>241033.83199999999</v>
      </c>
      <c r="Z55" s="251">
        <v>282542.87900000002</v>
      </c>
      <c r="AA55" s="251">
        <v>313487.36100000003</v>
      </c>
    </row>
    <row r="56" spans="1:28" s="237" customFormat="1" ht="14.25">
      <c r="A56" s="298" t="s">
        <v>269</v>
      </c>
      <c r="B56" s="251">
        <v>0</v>
      </c>
      <c r="C56" s="251">
        <v>0</v>
      </c>
      <c r="D56" s="251">
        <v>0</v>
      </c>
      <c r="E56" s="251">
        <v>0</v>
      </c>
      <c r="F56" s="251">
        <v>0</v>
      </c>
      <c r="G56" s="251">
        <v>0</v>
      </c>
      <c r="H56" s="251">
        <v>0</v>
      </c>
      <c r="I56" s="251">
        <v>0</v>
      </c>
      <c r="J56" s="251">
        <v>0</v>
      </c>
      <c r="K56" s="251">
        <v>0</v>
      </c>
      <c r="L56" s="251">
        <v>0</v>
      </c>
      <c r="M56" s="251">
        <v>0</v>
      </c>
      <c r="N56" s="251">
        <v>0</v>
      </c>
      <c r="O56" s="251">
        <v>0</v>
      </c>
      <c r="P56" s="251">
        <v>0</v>
      </c>
      <c r="Q56" s="251">
        <v>0</v>
      </c>
      <c r="R56" s="251">
        <v>0</v>
      </c>
      <c r="S56" s="251">
        <v>0</v>
      </c>
      <c r="T56" s="251">
        <v>0</v>
      </c>
      <c r="U56" s="251">
        <v>0</v>
      </c>
      <c r="V56" s="251">
        <v>0</v>
      </c>
      <c r="W56" s="251">
        <v>67074.089000000007</v>
      </c>
      <c r="X56" s="251">
        <v>67074.089000000007</v>
      </c>
      <c r="Y56" s="251">
        <v>67074.089000000007</v>
      </c>
      <c r="Z56" s="251">
        <v>67074.089000000007</v>
      </c>
      <c r="AA56" s="251">
        <v>67074.089000000007</v>
      </c>
    </row>
    <row r="57" spans="1:28">
      <c r="A57" s="297" t="s">
        <v>270</v>
      </c>
      <c r="B57" s="250">
        <v>0</v>
      </c>
      <c r="C57" s="250">
        <v>0</v>
      </c>
      <c r="D57" s="250">
        <v>0</v>
      </c>
      <c r="E57" s="250">
        <v>0</v>
      </c>
      <c r="F57" s="250">
        <v>0</v>
      </c>
      <c r="G57" s="250">
        <v>0</v>
      </c>
      <c r="H57" s="250">
        <v>0</v>
      </c>
      <c r="I57" s="250">
        <v>0</v>
      </c>
      <c r="J57" s="250">
        <v>0</v>
      </c>
      <c r="K57" s="250">
        <v>0</v>
      </c>
      <c r="L57" s="250">
        <v>0</v>
      </c>
      <c r="M57" s="250">
        <v>0</v>
      </c>
      <c r="N57" s="250">
        <v>0</v>
      </c>
      <c r="O57" s="250">
        <v>0</v>
      </c>
      <c r="P57" s="250">
        <v>0</v>
      </c>
      <c r="Q57" s="250">
        <v>0</v>
      </c>
      <c r="R57" s="250">
        <v>0</v>
      </c>
      <c r="S57" s="250">
        <v>0</v>
      </c>
      <c r="T57" s="250">
        <v>0</v>
      </c>
      <c r="U57" s="250">
        <v>0</v>
      </c>
      <c r="V57" s="250">
        <v>0</v>
      </c>
      <c r="W57" s="250">
        <v>-109416.76300000001</v>
      </c>
      <c r="X57" s="250">
        <v>-397130.79800000001</v>
      </c>
      <c r="Y57" s="250">
        <v>-584462.45400000003</v>
      </c>
      <c r="Z57" s="250">
        <v>-223635.24000000002</v>
      </c>
      <c r="AA57" s="250">
        <v>-342729.67200000002</v>
      </c>
    </row>
    <row r="58" spans="1:28">
      <c r="A58" s="297" t="s">
        <v>271</v>
      </c>
      <c r="B58" s="250">
        <v>0</v>
      </c>
      <c r="C58" s="250">
        <v>0</v>
      </c>
      <c r="D58" s="250">
        <v>0</v>
      </c>
      <c r="E58" s="250">
        <v>0</v>
      </c>
      <c r="F58" s="250">
        <v>0</v>
      </c>
      <c r="G58" s="250">
        <v>0</v>
      </c>
      <c r="H58" s="250">
        <v>0</v>
      </c>
      <c r="I58" s="250">
        <v>0</v>
      </c>
      <c r="J58" s="250">
        <v>0</v>
      </c>
      <c r="K58" s="250">
        <v>0</v>
      </c>
      <c r="L58" s="250">
        <v>0</v>
      </c>
      <c r="M58" s="250">
        <v>0</v>
      </c>
      <c r="N58" s="250">
        <v>0</v>
      </c>
      <c r="O58" s="250">
        <v>0</v>
      </c>
      <c r="P58" s="250">
        <v>0</v>
      </c>
      <c r="Q58" s="250">
        <v>0</v>
      </c>
      <c r="R58" s="250">
        <v>0</v>
      </c>
      <c r="S58" s="250">
        <v>0</v>
      </c>
      <c r="T58" s="250">
        <v>0</v>
      </c>
      <c r="U58" s="250">
        <v>0</v>
      </c>
      <c r="V58" s="250">
        <v>0</v>
      </c>
      <c r="W58" s="250">
        <v>-153495.663</v>
      </c>
      <c r="X58" s="250">
        <v>-153495.663</v>
      </c>
      <c r="Y58" s="250">
        <v>-122796.53</v>
      </c>
      <c r="Z58" s="250">
        <v>-122796.53</v>
      </c>
      <c r="AA58" s="250">
        <v>-92097.398000000001</v>
      </c>
    </row>
    <row r="59" spans="1:28">
      <c r="A59" s="297" t="s">
        <v>272</v>
      </c>
      <c r="B59" s="250">
        <v>0</v>
      </c>
      <c r="C59" s="250">
        <v>0</v>
      </c>
      <c r="D59" s="250">
        <v>0</v>
      </c>
      <c r="E59" s="250">
        <v>0</v>
      </c>
      <c r="F59" s="250">
        <v>0</v>
      </c>
      <c r="G59" s="250">
        <v>0</v>
      </c>
      <c r="H59" s="250">
        <v>0</v>
      </c>
      <c r="I59" s="250">
        <v>0</v>
      </c>
      <c r="J59" s="250">
        <v>0</v>
      </c>
      <c r="K59" s="250">
        <v>0</v>
      </c>
      <c r="L59" s="250">
        <v>0</v>
      </c>
      <c r="M59" s="250">
        <v>0</v>
      </c>
      <c r="N59" s="250">
        <v>0</v>
      </c>
      <c r="O59" s="250">
        <v>0</v>
      </c>
      <c r="P59" s="250">
        <v>0</v>
      </c>
      <c r="Q59" s="250">
        <v>0</v>
      </c>
      <c r="R59" s="250">
        <v>0</v>
      </c>
      <c r="S59" s="250">
        <v>0</v>
      </c>
      <c r="T59" s="250">
        <v>0</v>
      </c>
      <c r="U59" s="250">
        <v>0</v>
      </c>
      <c r="V59" s="250">
        <v>0</v>
      </c>
      <c r="W59" s="250">
        <v>0</v>
      </c>
      <c r="X59" s="250">
        <v>0</v>
      </c>
      <c r="Y59" s="250">
        <v>0</v>
      </c>
      <c r="Z59" s="250">
        <v>-511587.05600000004</v>
      </c>
      <c r="AA59" s="250">
        <v>-347273.78700000001</v>
      </c>
    </row>
    <row r="60" spans="1:28">
      <c r="A60" s="297" t="s">
        <v>276</v>
      </c>
      <c r="B60" s="250">
        <v>-57072</v>
      </c>
      <c r="C60" s="250">
        <v>0</v>
      </c>
      <c r="D60" s="250">
        <v>0</v>
      </c>
      <c r="E60" s="250">
        <v>0</v>
      </c>
      <c r="F60" s="250">
        <v>0</v>
      </c>
      <c r="G60" s="250">
        <v>0</v>
      </c>
      <c r="H60" s="250">
        <v>0</v>
      </c>
      <c r="I60" s="250">
        <v>0</v>
      </c>
      <c r="J60" s="250">
        <v>0</v>
      </c>
      <c r="K60" s="250">
        <v>0</v>
      </c>
      <c r="L60" s="250">
        <v>0</v>
      </c>
      <c r="M60" s="250">
        <v>0</v>
      </c>
      <c r="N60" s="250">
        <v>0</v>
      </c>
      <c r="O60" s="250">
        <v>0</v>
      </c>
      <c r="P60" s="250">
        <v>0</v>
      </c>
      <c r="Q60" s="250">
        <v>0</v>
      </c>
      <c r="R60" s="250">
        <v>0</v>
      </c>
      <c r="S60" s="250">
        <v>0</v>
      </c>
      <c r="T60" s="250">
        <v>0</v>
      </c>
      <c r="U60" s="250">
        <v>0</v>
      </c>
      <c r="V60" s="250">
        <v>0</v>
      </c>
      <c r="W60" s="250">
        <v>0</v>
      </c>
      <c r="X60" s="250">
        <v>0</v>
      </c>
      <c r="Y60" s="250">
        <v>0</v>
      </c>
      <c r="Z60" s="250">
        <v>0</v>
      </c>
      <c r="AA60" s="250">
        <v>0</v>
      </c>
    </row>
    <row r="61" spans="1:28">
      <c r="A61" s="297" t="s">
        <v>275</v>
      </c>
      <c r="B61" s="250">
        <v>-54437.4</v>
      </c>
      <c r="C61" s="250">
        <v>294247.90000000002</v>
      </c>
      <c r="D61" s="250">
        <v>138142.20000000001</v>
      </c>
      <c r="E61" s="250">
        <v>63917.700000000004</v>
      </c>
      <c r="F61" s="250">
        <v>1496450.5999999999</v>
      </c>
      <c r="G61" s="250">
        <v>507794.10000000003</v>
      </c>
      <c r="H61" s="250">
        <v>1435914.6</v>
      </c>
      <c r="I61" s="250">
        <v>1223840.6000000001</v>
      </c>
      <c r="J61" s="250">
        <v>2071274</v>
      </c>
      <c r="K61" s="250">
        <v>1447355.5</v>
      </c>
      <c r="L61" s="250">
        <v>827846.91399999999</v>
      </c>
      <c r="M61" s="250">
        <v>325180.09999999998</v>
      </c>
      <c r="N61" s="250">
        <v>1623881.4890000001</v>
      </c>
      <c r="O61" s="250">
        <v>1985004.5869999998</v>
      </c>
      <c r="P61" s="250">
        <v>1321754.858</v>
      </c>
      <c r="Q61" s="250">
        <v>155384.96599999999</v>
      </c>
      <c r="R61" s="250">
        <v>-271545.30199999997</v>
      </c>
      <c r="S61" s="250">
        <v>-356060.80700000003</v>
      </c>
      <c r="T61" s="250">
        <v>-340522.27799999999</v>
      </c>
      <c r="U61" s="250">
        <v>-1708302.0420000001</v>
      </c>
      <c r="V61" s="250">
        <v>-1166203.7760000001</v>
      </c>
      <c r="W61" s="250">
        <v>-395043.06400000001</v>
      </c>
      <c r="X61" s="250">
        <v>501829.40500000003</v>
      </c>
      <c r="Y61" s="250">
        <v>804228.30700000003</v>
      </c>
      <c r="Z61" s="250">
        <v>2241384.7599999998</v>
      </c>
      <c r="AA61" s="250">
        <v>7148596.4800000004</v>
      </c>
    </row>
    <row r="62" spans="1:28">
      <c r="A62" s="299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</row>
    <row r="63" spans="1:28" s="243" customFormat="1" ht="17.25" thickBot="1">
      <c r="A63" s="248" t="s">
        <v>224</v>
      </c>
      <c r="B63" s="247">
        <f t="shared" ref="B63:Z63" si="16">+B44+B45+B50+B57+B58+B59+B60+B61</f>
        <v>1233169.638</v>
      </c>
      <c r="C63" s="247">
        <f t="shared" si="16"/>
        <v>2922877.7379999999</v>
      </c>
      <c r="D63" s="247">
        <f t="shared" si="16"/>
        <v>3046395.8380000005</v>
      </c>
      <c r="E63" s="247">
        <f t="shared" si="16"/>
        <v>5895484.4380000001</v>
      </c>
      <c r="F63" s="247">
        <f t="shared" si="16"/>
        <v>9370725.2379999999</v>
      </c>
      <c r="G63" s="247">
        <f t="shared" si="16"/>
        <v>11759138.538000001</v>
      </c>
      <c r="H63" s="247">
        <f t="shared" si="16"/>
        <v>15327728.138</v>
      </c>
      <c r="I63" s="247">
        <f t="shared" si="16"/>
        <v>16585888.237999998</v>
      </c>
      <c r="J63" s="247">
        <f t="shared" si="16"/>
        <v>22983960.138</v>
      </c>
      <c r="K63" s="247">
        <f t="shared" si="16"/>
        <v>22944864.038000003</v>
      </c>
      <c r="L63" s="247">
        <f t="shared" si="16"/>
        <v>18022338.462000001</v>
      </c>
      <c r="M63" s="247">
        <f t="shared" si="16"/>
        <v>16421020.277999999</v>
      </c>
      <c r="N63" s="247">
        <f t="shared" si="16"/>
        <v>16645595.300000001</v>
      </c>
      <c r="O63" s="247">
        <f t="shared" si="16"/>
        <v>13217145.854</v>
      </c>
      <c r="P63" s="247">
        <f t="shared" si="16"/>
        <v>19048635.742999997</v>
      </c>
      <c r="Q63" s="247">
        <f t="shared" si="16"/>
        <v>13839687.905000001</v>
      </c>
      <c r="R63" s="247">
        <f t="shared" si="16"/>
        <v>10614089.836000001</v>
      </c>
      <c r="S63" s="247">
        <f t="shared" si="16"/>
        <v>11537903.860000001</v>
      </c>
      <c r="T63" s="247">
        <f t="shared" si="16"/>
        <v>5714520.2290000003</v>
      </c>
      <c r="U63" s="247">
        <f t="shared" si="16"/>
        <v>10475912.663000001</v>
      </c>
      <c r="V63" s="247">
        <f t="shared" si="16"/>
        <v>31930487.844999999</v>
      </c>
      <c r="W63" s="247">
        <f t="shared" si="16"/>
        <v>63076282.899000004</v>
      </c>
      <c r="X63" s="247">
        <f t="shared" si="16"/>
        <v>56860605.504000008</v>
      </c>
      <c r="Y63" s="247">
        <f t="shared" si="16"/>
        <v>57394411.495999992</v>
      </c>
      <c r="Z63" s="247">
        <f t="shared" si="16"/>
        <v>69645116.620000005</v>
      </c>
      <c r="AA63" s="247">
        <f t="shared" ref="AA63" si="17">+AA44+AA45+AA50+AA57+AA58+AA59+AA60+AA61</f>
        <v>76528048.806999996</v>
      </c>
      <c r="AB63" s="244"/>
    </row>
    <row r="64" spans="1:28" ht="15.75" hidden="1" thickTop="1">
      <c r="B64" s="250">
        <f>+B63-'Situacion finan PCGA 2014-1993'!W45</f>
        <v>0.537999999942258</v>
      </c>
      <c r="C64" s="250">
        <f>+C63-'Situacion finan PCGA 2014-1993'!V45</f>
        <v>3.8000000175088644E-2</v>
      </c>
      <c r="D64" s="250">
        <f>+D63-'Situacion finan PCGA 2014-1993'!U45</f>
        <v>3.8000000175088644E-2</v>
      </c>
      <c r="E64" s="250">
        <f>+E63-'Situacion finan PCGA 2014-1993'!T45</f>
        <v>3.7999998778104782E-2</v>
      </c>
      <c r="F64" s="250">
        <f>+F63-'Situacion finan PCGA 2014-1993'!S45</f>
        <v>3.8000000640749931E-2</v>
      </c>
      <c r="G64" s="250">
        <f>+G63-'Situacion finan PCGA 2014-1993'!R45</f>
        <v>3.8000000640749931E-2</v>
      </c>
      <c r="H64" s="250">
        <f>+H63-'Situacion finan PCGA 2014-1993'!Q45</f>
        <v>3.8000000640749931E-2</v>
      </c>
      <c r="I64" s="250">
        <f>+I63-'Situacion finan PCGA 2014-1993'!P45</f>
        <v>3.7999998778104782E-2</v>
      </c>
      <c r="J64" s="250">
        <f>+J63-'Situacion finan PCGA 2014-1993'!O45</f>
        <v>3.7999998778104782E-2</v>
      </c>
      <c r="K64" s="250">
        <f>+K63-'Situacion finan PCGA 2014-1993'!N45</f>
        <v>3.7999998778104782E-2</v>
      </c>
      <c r="L64" s="250">
        <f>+L63-'Situacion finan PCGA 2014-1993'!M45</f>
        <v>6.2000002712011337E-2</v>
      </c>
      <c r="M64" s="250">
        <f>+M63-'Situacion finan PCGA 2014-1993'!L45</f>
        <v>7.799999974668026E-2</v>
      </c>
      <c r="N64" s="250">
        <f>+N63-'Situacion finan PCGA 2014-1993'!K45</f>
        <v>0</v>
      </c>
      <c r="O64" s="250">
        <f>+O63-'Situacion finan PCGA 2014-1993'!J45</f>
        <v>5.4000001400709152E-2</v>
      </c>
      <c r="P64" s="250">
        <f>+P63-'Situacion finan PCGA 2014-1993'!I45</f>
        <v>-5.7000000029802322E-2</v>
      </c>
      <c r="Q64" s="250">
        <f>+Q63-'Situacion finan PCGA 2014-1993'!H45</f>
        <v>5.0000026822090149E-3</v>
      </c>
      <c r="R64" s="250">
        <f>+R63-'Situacion finan PCGA 2014-1993'!G45</f>
        <v>3.6000002175569534E-2</v>
      </c>
      <c r="S64" s="250">
        <f>+S63-'Situacion finan PCGA 2014-1993'!F45</f>
        <v>1.5937983989715576E-3</v>
      </c>
      <c r="T64" s="250">
        <f>+T63-'Situacion finan PCGA 2014-1993'!E45</f>
        <v>2.9000000096857548E-2</v>
      </c>
      <c r="U64" s="250">
        <f>+U63-'Situacion finan PCGA 2014-1993'!D45</f>
        <v>4.3470179662108421E-2</v>
      </c>
      <c r="V64" s="250">
        <f>+V63-'Situacion finan PCGA 2014-1993'!C45</f>
        <v>1.8018409609794617E-2</v>
      </c>
      <c r="W64" s="250">
        <f>+('Situacion finan NIIF  2020-2014'!G89/1000)-W63</f>
        <v>9.9999457597732544E-4</v>
      </c>
      <c r="X64" s="250">
        <f>+('Situacion finan NIIF  2020-2014'!F89/1000)-X63</f>
        <v>0</v>
      </c>
      <c r="Y64" s="250">
        <f>+('Situacion finan NIIF  2020-2014'!E89/1000)-Y63</f>
        <v>0</v>
      </c>
      <c r="Z64" s="250">
        <f>+('Situacion finan NIIF  2020-2014'!D89/1000)-Z63</f>
        <v>0</v>
      </c>
      <c r="AA64" s="250">
        <f>+('Situacion finan NIIF  2020-2014'!C89/1000)-AA63</f>
        <v>0</v>
      </c>
    </row>
    <row r="65" spans="1:28" ht="15.75" thickTop="1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</row>
    <row r="66" spans="1:28" s="243" customFormat="1" ht="17.25" thickBot="1">
      <c r="A66" s="248" t="s">
        <v>225</v>
      </c>
      <c r="B66" s="247">
        <f t="shared" ref="B66:Z66" si="18">+B37+B63</f>
        <v>9298138.7685609795</v>
      </c>
      <c r="C66" s="247">
        <f t="shared" si="18"/>
        <v>11088436.323722381</v>
      </c>
      <c r="D66" s="247">
        <f t="shared" si="18"/>
        <v>12798906.886307139</v>
      </c>
      <c r="E66" s="247">
        <f t="shared" si="18"/>
        <v>16161228.438000001</v>
      </c>
      <c r="F66" s="247">
        <f t="shared" si="18"/>
        <v>18117553.921854891</v>
      </c>
      <c r="G66" s="247">
        <f t="shared" si="18"/>
        <v>24529548.403873041</v>
      </c>
      <c r="H66" s="247">
        <f t="shared" si="18"/>
        <v>29149221.662718348</v>
      </c>
      <c r="I66" s="247">
        <f t="shared" si="18"/>
        <v>31874453.28548</v>
      </c>
      <c r="J66" s="247">
        <f t="shared" si="18"/>
        <v>40685448.720242396</v>
      </c>
      <c r="K66" s="247">
        <f t="shared" si="18"/>
        <v>43707685.479167208</v>
      </c>
      <c r="L66" s="247">
        <f t="shared" si="18"/>
        <v>41845981.133981898</v>
      </c>
      <c r="M66" s="247">
        <f t="shared" si="18"/>
        <v>46617666.391968504</v>
      </c>
      <c r="N66" s="247">
        <f t="shared" si="18"/>
        <v>49566174.506887302</v>
      </c>
      <c r="O66" s="247">
        <f t="shared" si="18"/>
        <v>54748945.153689206</v>
      </c>
      <c r="P66" s="247">
        <f t="shared" si="18"/>
        <v>62508340.378819793</v>
      </c>
      <c r="Q66" s="247">
        <f t="shared" si="18"/>
        <v>62384524.973210402</v>
      </c>
      <c r="R66" s="247">
        <f t="shared" si="18"/>
        <v>64799628.523915492</v>
      </c>
      <c r="S66" s="247">
        <f t="shared" si="18"/>
        <v>73825331.615254</v>
      </c>
      <c r="T66" s="247">
        <f t="shared" si="18"/>
        <v>75977922.336162105</v>
      </c>
      <c r="U66" s="247">
        <f t="shared" si="18"/>
        <v>100248457.45118281</v>
      </c>
      <c r="V66" s="247">
        <f t="shared" si="18"/>
        <v>134037099.955615</v>
      </c>
      <c r="W66" s="247">
        <f t="shared" si="18"/>
        <v>170266343.778</v>
      </c>
      <c r="X66" s="247">
        <f t="shared" si="18"/>
        <v>173689666.38300002</v>
      </c>
      <c r="Y66" s="247">
        <f t="shared" si="18"/>
        <v>174883834.07099998</v>
      </c>
      <c r="Z66" s="247">
        <f t="shared" si="18"/>
        <v>190903629.62</v>
      </c>
      <c r="AA66" s="247">
        <f t="shared" ref="AA66" si="19">+AA37+AA63</f>
        <v>215007200.80699998</v>
      </c>
      <c r="AB66" s="244"/>
    </row>
    <row r="67" spans="1:28" ht="15.75" hidden="1" thickTop="1">
      <c r="B67" s="246">
        <f t="shared" ref="B67" si="20">+B66-B18</f>
        <v>0.56856097839772701</v>
      </c>
      <c r="C67" s="246">
        <f t="shared" ref="C67:Z67" si="21">+C66-C18</f>
        <v>2.3722382262349129E-2</v>
      </c>
      <c r="D67" s="246">
        <f t="shared" si="21"/>
        <v>-4.0841612964868546E-2</v>
      </c>
      <c r="E67" s="246">
        <f t="shared" si="21"/>
        <v>0.13800000213086605</v>
      </c>
      <c r="F67" s="246">
        <f t="shared" si="21"/>
        <v>0.4218548908829689</v>
      </c>
      <c r="G67" s="246">
        <f t="shared" si="21"/>
        <v>3.8730353116989136E-3</v>
      </c>
      <c r="H67" s="246">
        <f t="shared" si="21"/>
        <v>6.2718350440263748E-2</v>
      </c>
      <c r="I67" s="246">
        <f t="shared" si="21"/>
        <v>8.5479993373155594E-2</v>
      </c>
      <c r="J67" s="246">
        <f t="shared" si="21"/>
        <v>2.0242400467395782E-2</v>
      </c>
      <c r="K67" s="246">
        <f t="shared" si="21"/>
        <v>7.9167209565639496E-2</v>
      </c>
      <c r="L67" s="246">
        <f t="shared" si="21"/>
        <v>3.398190438747406E-2</v>
      </c>
      <c r="M67" s="246">
        <f t="shared" si="21"/>
        <v>9.1968514025211334E-2</v>
      </c>
      <c r="N67" s="246">
        <f t="shared" si="21"/>
        <v>6.8873018026351929E-3</v>
      </c>
      <c r="O67" s="246">
        <f t="shared" si="21"/>
        <v>5.3689204156398773E-2</v>
      </c>
      <c r="P67" s="246">
        <f t="shared" si="21"/>
        <v>-2.1180212497711182E-2</v>
      </c>
      <c r="Q67" s="246">
        <f t="shared" si="21"/>
        <v>-2.6789605617523193E-2</v>
      </c>
      <c r="R67" s="246">
        <f t="shared" si="21"/>
        <v>2.3915484547615051E-2</v>
      </c>
      <c r="S67" s="246">
        <f t="shared" si="21"/>
        <v>5.4415255784988403E-2</v>
      </c>
      <c r="T67" s="246">
        <f t="shared" si="21"/>
        <v>1.3162538409233093E-2</v>
      </c>
      <c r="U67" s="246">
        <f t="shared" si="21"/>
        <v>0.94273269176483154</v>
      </c>
      <c r="V67" s="246">
        <f t="shared" si="21"/>
        <v>1.1869907379150391E-2</v>
      </c>
      <c r="W67" s="246">
        <f t="shared" si="21"/>
        <v>-1.4599859714508057E-3</v>
      </c>
      <c r="X67" s="246">
        <f t="shared" si="21"/>
        <v>-6.9588422775268555E-5</v>
      </c>
      <c r="Y67" s="246">
        <f t="shared" si="21"/>
        <v>4.0897727012634277E-4</v>
      </c>
      <c r="Z67" s="246">
        <f t="shared" si="21"/>
        <v>-0.37999999523162842</v>
      </c>
      <c r="AA67" s="246">
        <f t="shared" ref="AA67" si="22">+AA66-AA18</f>
        <v>-0.19300001859664917</v>
      </c>
    </row>
    <row r="68" spans="1:28" ht="15.75" hidden="1" thickTop="1"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</row>
    <row r="69" spans="1:28" s="125" customFormat="1" thickTop="1">
      <c r="A69" s="125" t="s">
        <v>297</v>
      </c>
      <c r="U69" s="253"/>
    </row>
    <row r="70" spans="1:28" s="125" customFormat="1" ht="12.75"/>
    <row r="71" spans="1:28" s="125" customFormat="1" ht="12.75"/>
    <row r="72" spans="1:28" s="125" customFormat="1" ht="12.75">
      <c r="A72" s="254"/>
      <c r="AA72" s="254"/>
    </row>
    <row r="75" spans="1:28"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</row>
  </sheetData>
  <mergeCells count="81">
    <mergeCell ref="G41:G42"/>
    <mergeCell ref="F41:F42"/>
    <mergeCell ref="E41:E42"/>
    <mergeCell ref="E21:E22"/>
    <mergeCell ref="N21:N22"/>
    <mergeCell ref="M21:M22"/>
    <mergeCell ref="L21:L22"/>
    <mergeCell ref="C21:C22"/>
    <mergeCell ref="B21:B22"/>
    <mergeCell ref="P41:P42"/>
    <mergeCell ref="O41:O42"/>
    <mergeCell ref="N41:N42"/>
    <mergeCell ref="M41:M42"/>
    <mergeCell ref="L41:L42"/>
    <mergeCell ref="K41:K42"/>
    <mergeCell ref="J41:J42"/>
    <mergeCell ref="D41:D42"/>
    <mergeCell ref="C41:C42"/>
    <mergeCell ref="B41:B42"/>
    <mergeCell ref="I41:I42"/>
    <mergeCell ref="H41:H42"/>
    <mergeCell ref="D21:D22"/>
    <mergeCell ref="P21:P22"/>
    <mergeCell ref="A21:A22"/>
    <mergeCell ref="A41:A42"/>
    <mergeCell ref="W5:W6"/>
    <mergeCell ref="P5:P6"/>
    <mergeCell ref="O5:O6"/>
    <mergeCell ref="A5:A6"/>
    <mergeCell ref="V21:V22"/>
    <mergeCell ref="U21:U22"/>
    <mergeCell ref="T21:T22"/>
    <mergeCell ref="S21:S22"/>
    <mergeCell ref="K21:K22"/>
    <mergeCell ref="J21:J22"/>
    <mergeCell ref="I21:I22"/>
    <mergeCell ref="H21:H22"/>
    <mergeCell ref="G21:G22"/>
    <mergeCell ref="F21:F22"/>
    <mergeCell ref="E5:E6"/>
    <mergeCell ref="D5:D6"/>
    <mergeCell ref="C5:C6"/>
    <mergeCell ref="H5:H6"/>
    <mergeCell ref="B5:B6"/>
    <mergeCell ref="K5:K6"/>
    <mergeCell ref="J5:J6"/>
    <mergeCell ref="I5:I6"/>
    <mergeCell ref="G5:G6"/>
    <mergeCell ref="F5:F6"/>
    <mergeCell ref="AA5:AA6"/>
    <mergeCell ref="AA21:AA22"/>
    <mergeCell ref="Y5:Y6"/>
    <mergeCell ref="L5:L6"/>
    <mergeCell ref="N5:N6"/>
    <mergeCell ref="M5:M6"/>
    <mergeCell ref="V5:V6"/>
    <mergeCell ref="U5:U6"/>
    <mergeCell ref="T5:T6"/>
    <mergeCell ref="S5:S6"/>
    <mergeCell ref="R5:R6"/>
    <mergeCell ref="Q5:Q6"/>
    <mergeCell ref="Z5:Z6"/>
    <mergeCell ref="W21:W22"/>
    <mergeCell ref="X5:X6"/>
    <mergeCell ref="O21:O22"/>
    <mergeCell ref="AA41:AA42"/>
    <mergeCell ref="R21:R22"/>
    <mergeCell ref="Q21:Q22"/>
    <mergeCell ref="Z41:Z42"/>
    <mergeCell ref="Y41:Y42"/>
    <mergeCell ref="X41:X42"/>
    <mergeCell ref="W41:W42"/>
    <mergeCell ref="V41:V42"/>
    <mergeCell ref="U41:U42"/>
    <mergeCell ref="T41:T42"/>
    <mergeCell ref="S41:S42"/>
    <mergeCell ref="R41:R42"/>
    <mergeCell ref="Q41:Q42"/>
    <mergeCell ref="Z21:Z22"/>
    <mergeCell ref="Y21:Y22"/>
    <mergeCell ref="X21:X22"/>
  </mergeCells>
  <conditionalFormatting sqref="AA38:AA39 AB64:XFD64 A64:Z64 AB38:XFD40 A38:Z40 A19:XFD19">
    <cfRule type="cellIs" dxfId="4" priority="14" operator="notEqual">
      <formula>0</formula>
    </cfRule>
  </conditionalFormatting>
  <conditionalFormatting sqref="AA40">
    <cfRule type="cellIs" dxfId="3" priority="10" operator="notEqual">
      <formula>0</formula>
    </cfRule>
  </conditionalFormatting>
  <conditionalFormatting sqref="AA64">
    <cfRule type="cellIs" dxfId="2" priority="6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25" orientation="landscape" r:id="rId1"/>
  <ignoredErrors>
    <ignoredError sqref="B50:AA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O97"/>
  <sheetViews>
    <sheetView showGridLines="0" topLeftCell="A79" zoomScaleNormal="100" workbookViewId="0">
      <selection activeCell="C7" sqref="C7:C8"/>
    </sheetView>
  </sheetViews>
  <sheetFormatPr baseColWidth="10" defaultColWidth="16.28515625" defaultRowHeight="12.75"/>
  <cols>
    <col min="1" max="1" width="61.85546875" style="48" customWidth="1"/>
    <col min="2" max="2" width="11" style="46" customWidth="1"/>
    <col min="3" max="4" width="25.7109375" style="46" customWidth="1"/>
    <col min="5" max="5" width="26.140625" style="6" bestFit="1" customWidth="1"/>
    <col min="6" max="7" width="24.140625" style="6" customWidth="1"/>
    <col min="8" max="8" width="22.28515625" style="47" customWidth="1"/>
    <col min="9" max="9" width="22.7109375" style="6" customWidth="1"/>
    <col min="10" max="10" width="19.140625" style="6" customWidth="1"/>
    <col min="11" max="11" width="27" style="6" bestFit="1" customWidth="1"/>
    <col min="12" max="12" width="22.42578125" style="6" customWidth="1"/>
    <col min="13" max="13" width="26.85546875" style="6" bestFit="1" customWidth="1"/>
    <col min="14" max="14" width="26.42578125" style="6" customWidth="1"/>
    <col min="15" max="15" width="20.7109375" style="6" bestFit="1" customWidth="1"/>
    <col min="16" max="16384" width="16.28515625" style="6"/>
  </cols>
  <sheetData>
    <row r="1" spans="1:11">
      <c r="A1" s="278" t="s">
        <v>109</v>
      </c>
      <c r="B1" s="278"/>
      <c r="C1" s="278"/>
      <c r="D1" s="278"/>
      <c r="E1" s="278"/>
      <c r="F1" s="278"/>
      <c r="G1" s="278"/>
      <c r="H1" s="278"/>
      <c r="I1" s="278"/>
    </row>
    <row r="2" spans="1:11">
      <c r="A2" s="278"/>
      <c r="B2" s="278"/>
      <c r="C2" s="278"/>
      <c r="D2" s="278"/>
      <c r="E2" s="278"/>
      <c r="F2" s="278"/>
      <c r="G2" s="278"/>
      <c r="H2" s="278"/>
      <c r="I2" s="278"/>
    </row>
    <row r="3" spans="1:11" ht="19.5">
      <c r="A3" s="279" t="s">
        <v>251</v>
      </c>
      <c r="B3" s="279"/>
      <c r="C3" s="279"/>
      <c r="D3" s="279"/>
      <c r="E3" s="279"/>
      <c r="F3" s="279"/>
      <c r="G3" s="279"/>
      <c r="H3" s="279"/>
      <c r="I3" s="279"/>
    </row>
    <row r="4" spans="1:11" ht="19.5">
      <c r="A4" s="279" t="s">
        <v>179</v>
      </c>
      <c r="B4" s="279"/>
      <c r="C4" s="279"/>
      <c r="D4" s="279"/>
      <c r="E4" s="279"/>
      <c r="F4" s="279"/>
      <c r="G4" s="279"/>
      <c r="H4" s="279"/>
      <c r="I4" s="279"/>
    </row>
    <row r="5" spans="1:11" ht="15">
      <c r="A5" s="280" t="s">
        <v>110</v>
      </c>
      <c r="B5" s="280"/>
      <c r="C5" s="280"/>
      <c r="D5" s="280"/>
      <c r="E5" s="280"/>
      <c r="F5" s="280"/>
      <c r="G5" s="280"/>
      <c r="H5" s="280"/>
      <c r="I5" s="280"/>
    </row>
    <row r="6" spans="1:11">
      <c r="A6" s="7"/>
      <c r="B6" s="8"/>
      <c r="C6" s="8"/>
      <c r="D6" s="8"/>
      <c r="E6" s="9"/>
      <c r="F6" s="9"/>
      <c r="G6" s="9"/>
      <c r="H6" s="10"/>
      <c r="I6" s="9"/>
    </row>
    <row r="7" spans="1:11" s="11" customFormat="1" ht="32.25" customHeight="1">
      <c r="A7" s="281" t="s">
        <v>111</v>
      </c>
      <c r="B7" s="283" t="s">
        <v>1</v>
      </c>
      <c r="C7" s="285">
        <v>2019</v>
      </c>
      <c r="D7" s="285">
        <v>2018</v>
      </c>
      <c r="E7" s="285">
        <v>2017</v>
      </c>
      <c r="F7" s="285">
        <v>2016</v>
      </c>
      <c r="G7" s="285">
        <v>2015</v>
      </c>
      <c r="H7" s="285" t="s">
        <v>250</v>
      </c>
      <c r="I7" s="287" t="s">
        <v>249</v>
      </c>
    </row>
    <row r="8" spans="1:11" s="11" customFormat="1" ht="32.25" customHeight="1">
      <c r="A8" s="282"/>
      <c r="B8" s="284"/>
      <c r="C8" s="286"/>
      <c r="D8" s="286"/>
      <c r="E8" s="286"/>
      <c r="F8" s="286"/>
      <c r="G8" s="286"/>
      <c r="H8" s="286"/>
      <c r="I8" s="288"/>
    </row>
    <row r="9" spans="1:11" s="15" customFormat="1" ht="15.75" customHeight="1">
      <c r="A9" s="12"/>
      <c r="B9" s="13"/>
      <c r="C9" s="14"/>
      <c r="D9" s="14"/>
      <c r="E9" s="14"/>
      <c r="F9" s="13"/>
      <c r="G9" s="13"/>
      <c r="H9" s="13"/>
      <c r="I9" s="13"/>
    </row>
    <row r="10" spans="1:11" s="18" customFormat="1" ht="19.5">
      <c r="A10" s="16" t="s">
        <v>112</v>
      </c>
      <c r="B10" s="17"/>
      <c r="C10" s="119">
        <f t="shared" ref="C10" si="0">+C11+C19</f>
        <v>188545957263</v>
      </c>
      <c r="D10" s="119">
        <f t="shared" ref="D10:I10" si="1">+D11+D19</f>
        <v>172373043529</v>
      </c>
      <c r="E10" s="119">
        <f t="shared" si="1"/>
        <v>156742968724</v>
      </c>
      <c r="F10" s="119">
        <f t="shared" si="1"/>
        <v>156597662993</v>
      </c>
      <c r="G10" s="119">
        <f t="shared" si="1"/>
        <v>161121835552</v>
      </c>
      <c r="H10" s="119">
        <f t="shared" si="1"/>
        <v>123074246503</v>
      </c>
      <c r="I10" s="119">
        <f t="shared" si="1"/>
        <v>92206860367</v>
      </c>
      <c r="K10" s="19"/>
    </row>
    <row r="11" spans="1:11" s="22" customFormat="1" ht="18.75">
      <c r="A11" s="20" t="s">
        <v>113</v>
      </c>
      <c r="B11" s="21">
        <v>6</v>
      </c>
      <c r="C11" s="95">
        <f t="shared" ref="C11:G11" si="2">+SUM(C12:C18)</f>
        <v>179194585289</v>
      </c>
      <c r="D11" s="95">
        <f t="shared" si="2"/>
        <v>163138504710</v>
      </c>
      <c r="E11" s="95">
        <f t="shared" si="2"/>
        <v>147287023566</v>
      </c>
      <c r="F11" s="95">
        <f t="shared" si="2"/>
        <v>146482669646</v>
      </c>
      <c r="G11" s="95">
        <f t="shared" si="2"/>
        <v>157320343101</v>
      </c>
      <c r="H11" s="95">
        <f t="shared" ref="H11:I11" si="3">+SUM(H12:H18)</f>
        <v>120072829157</v>
      </c>
      <c r="I11" s="95">
        <f t="shared" si="3"/>
        <v>89595672461</v>
      </c>
    </row>
    <row r="12" spans="1:11" s="11" customFormat="1" ht="17.25">
      <c r="A12" s="23" t="s">
        <v>114</v>
      </c>
      <c r="B12" s="24" t="s">
        <v>115</v>
      </c>
      <c r="C12" s="217">
        <v>523918310</v>
      </c>
      <c r="D12" s="217">
        <v>633959280</v>
      </c>
      <c r="E12" s="217">
        <v>577044507</v>
      </c>
      <c r="F12" s="217">
        <v>139905002</v>
      </c>
      <c r="G12" s="217">
        <v>81920382</v>
      </c>
      <c r="H12" s="217">
        <v>24975849</v>
      </c>
      <c r="I12" s="217">
        <v>23498842</v>
      </c>
      <c r="K12" s="25"/>
    </row>
    <row r="13" spans="1:11" s="11" customFormat="1" ht="17.25">
      <c r="A13" s="23" t="s">
        <v>116</v>
      </c>
      <c r="B13" s="24" t="s">
        <v>117</v>
      </c>
      <c r="C13" s="217">
        <v>121899408016</v>
      </c>
      <c r="D13" s="217">
        <v>114109241606</v>
      </c>
      <c r="E13" s="217">
        <v>106612497174</v>
      </c>
      <c r="F13" s="217">
        <v>103293528220</v>
      </c>
      <c r="G13" s="217">
        <v>109146814944</v>
      </c>
      <c r="H13" s="217">
        <v>86285881581</v>
      </c>
      <c r="I13" s="217">
        <v>65770304322</v>
      </c>
    </row>
    <row r="14" spans="1:11" s="11" customFormat="1" ht="17.25">
      <c r="A14" s="23" t="s">
        <v>118</v>
      </c>
      <c r="B14" s="24" t="s">
        <v>117</v>
      </c>
      <c r="C14" s="217">
        <v>48030322712</v>
      </c>
      <c r="D14" s="217">
        <v>40831210581</v>
      </c>
      <c r="E14" s="217">
        <v>33524830413</v>
      </c>
      <c r="F14" s="217">
        <v>37895167682</v>
      </c>
      <c r="G14" s="217">
        <v>41847660538</v>
      </c>
      <c r="H14" s="217">
        <v>28009022915</v>
      </c>
      <c r="I14" s="217">
        <v>18966089178</v>
      </c>
    </row>
    <row r="15" spans="1:11" s="11" customFormat="1" ht="17.25">
      <c r="A15" s="23" t="s">
        <v>119</v>
      </c>
      <c r="B15" s="24" t="s">
        <v>120</v>
      </c>
      <c r="C15" s="217">
        <v>2224713402</v>
      </c>
      <c r="D15" s="217">
        <v>1720063472</v>
      </c>
      <c r="E15" s="217">
        <v>1289028548</v>
      </c>
      <c r="F15" s="217">
        <v>644110409</v>
      </c>
      <c r="G15" s="217">
        <v>375994634</v>
      </c>
      <c r="H15" s="217">
        <v>954977607</v>
      </c>
      <c r="I15" s="217">
        <v>770559094</v>
      </c>
    </row>
    <row r="16" spans="1:11" s="11" customFormat="1" ht="17.25">
      <c r="A16" s="23" t="s">
        <v>121</v>
      </c>
      <c r="B16" s="24" t="s">
        <v>122</v>
      </c>
      <c r="C16" s="217">
        <v>4743410081</v>
      </c>
      <c r="D16" s="217">
        <v>4138948809</v>
      </c>
      <c r="E16" s="217">
        <v>3738110637</v>
      </c>
      <c r="F16" s="217">
        <v>2958209133</v>
      </c>
      <c r="G16" s="217">
        <v>4176713754</v>
      </c>
      <c r="H16" s="217">
        <v>3504368950</v>
      </c>
      <c r="I16" s="217">
        <v>3009168751</v>
      </c>
    </row>
    <row r="17" spans="1:10" s="15" customFormat="1" ht="17.25">
      <c r="A17" s="23" t="s">
        <v>123</v>
      </c>
      <c r="B17" s="24" t="s">
        <v>124</v>
      </c>
      <c r="C17" s="218">
        <v>1770366975</v>
      </c>
      <c r="D17" s="218">
        <v>1705080760</v>
      </c>
      <c r="E17" s="218">
        <v>1545512287</v>
      </c>
      <c r="F17" s="218">
        <v>1529236028</v>
      </c>
      <c r="G17" s="218">
        <v>1587202361</v>
      </c>
      <c r="H17" s="218">
        <v>1201900297</v>
      </c>
      <c r="I17" s="218">
        <v>965775097</v>
      </c>
    </row>
    <row r="18" spans="1:10" s="11" customFormat="1" ht="17.25">
      <c r="A18" s="23" t="s">
        <v>125</v>
      </c>
      <c r="B18" s="24" t="s">
        <v>126</v>
      </c>
      <c r="C18" s="217">
        <v>2445793</v>
      </c>
      <c r="D18" s="217">
        <v>202</v>
      </c>
      <c r="E18" s="217">
        <v>0</v>
      </c>
      <c r="F18" s="217">
        <v>22513172</v>
      </c>
      <c r="G18" s="217">
        <v>104036488</v>
      </c>
      <c r="H18" s="217">
        <v>91701958</v>
      </c>
      <c r="I18" s="217">
        <v>90277177</v>
      </c>
    </row>
    <row r="19" spans="1:10" s="22" customFormat="1" ht="18.75">
      <c r="A19" s="20" t="s">
        <v>127</v>
      </c>
      <c r="B19" s="21">
        <v>7</v>
      </c>
      <c r="C19" s="95">
        <f t="shared" ref="C19:D19" si="4">+C20+C21</f>
        <v>9351371974</v>
      </c>
      <c r="D19" s="95">
        <f t="shared" si="4"/>
        <v>9234538819</v>
      </c>
      <c r="E19" s="95">
        <f t="shared" ref="E19:F19" si="5">+E20+E21</f>
        <v>9455945158</v>
      </c>
      <c r="F19" s="95">
        <f t="shared" si="5"/>
        <v>10114993347</v>
      </c>
      <c r="G19" s="95">
        <f>+SUM(G20:G21)</f>
        <v>3801492451</v>
      </c>
      <c r="H19" s="95">
        <f t="shared" ref="H19:I19" si="6">+SUM(H20:H21)</f>
        <v>3001417346</v>
      </c>
      <c r="I19" s="95">
        <f t="shared" si="6"/>
        <v>2611187906</v>
      </c>
    </row>
    <row r="20" spans="1:10" s="15" customFormat="1" ht="17.25">
      <c r="A20" s="23" t="s">
        <v>128</v>
      </c>
      <c r="B20" s="24" t="s">
        <v>129</v>
      </c>
      <c r="C20" s="231">
        <v>9349375866</v>
      </c>
      <c r="D20" s="217">
        <v>9232470048</v>
      </c>
      <c r="E20" s="217">
        <v>9449973516</v>
      </c>
      <c r="F20" s="217">
        <v>10108600301</v>
      </c>
      <c r="G20" s="217">
        <v>3795239710</v>
      </c>
      <c r="H20" s="217">
        <v>2996767100</v>
      </c>
      <c r="I20" s="217">
        <v>2606825288</v>
      </c>
    </row>
    <row r="21" spans="1:10" s="15" customFormat="1" ht="17.25">
      <c r="A21" s="23" t="s">
        <v>130</v>
      </c>
      <c r="B21" s="24" t="s">
        <v>131</v>
      </c>
      <c r="C21" s="231">
        <v>1996108</v>
      </c>
      <c r="D21" s="217">
        <v>2068771</v>
      </c>
      <c r="E21" s="217">
        <v>5971642</v>
      </c>
      <c r="F21" s="217">
        <v>6393046</v>
      </c>
      <c r="G21" s="217">
        <v>6252741</v>
      </c>
      <c r="H21" s="217">
        <v>4650246</v>
      </c>
      <c r="I21" s="217">
        <v>4362618</v>
      </c>
    </row>
    <row r="22" spans="1:10" s="15" customFormat="1" ht="17.25">
      <c r="A22" s="18"/>
      <c r="B22" s="27"/>
      <c r="C22" s="219"/>
      <c r="D22" s="219"/>
      <c r="E22" s="219"/>
      <c r="F22" s="219"/>
      <c r="G22" s="219"/>
      <c r="H22" s="219"/>
      <c r="I22" s="219"/>
    </row>
    <row r="23" spans="1:10" s="15" customFormat="1" ht="19.5">
      <c r="A23" s="28" t="s">
        <v>132</v>
      </c>
      <c r="B23" s="21"/>
      <c r="C23" s="80">
        <f t="shared" ref="C23:E23" si="7">SUM(C24:C25)+SUM(C31:C41)</f>
        <v>26461243963</v>
      </c>
      <c r="D23" s="80">
        <f t="shared" si="7"/>
        <v>18530586493</v>
      </c>
      <c r="E23" s="80">
        <f t="shared" si="7"/>
        <v>18140865346.591011</v>
      </c>
      <c r="F23" s="80">
        <f>SUM(F24:F25)+SUM(F32:F41)</f>
        <v>17092003390.069611</v>
      </c>
      <c r="G23" s="80">
        <f>SUM(G24:G25)+SUM(G32:G41)</f>
        <v>9144508227.4599991</v>
      </c>
      <c r="H23" s="80">
        <f t="shared" ref="H23:I23" si="8">SUM(H24:H25)+SUM(H32:H41)</f>
        <v>8936478997.2399998</v>
      </c>
      <c r="I23" s="80">
        <f t="shared" si="8"/>
        <v>6202286758.96</v>
      </c>
      <c r="J23" s="80"/>
    </row>
    <row r="24" spans="1:10" s="15" customFormat="1" ht="17.25">
      <c r="A24" s="23" t="s">
        <v>133</v>
      </c>
      <c r="B24" s="24">
        <v>8</v>
      </c>
      <c r="C24" s="231">
        <v>411428</v>
      </c>
      <c r="D24" s="217">
        <v>327175</v>
      </c>
      <c r="E24" s="217">
        <v>1125841</v>
      </c>
      <c r="F24" s="217">
        <v>1248571</v>
      </c>
      <c r="G24" s="217">
        <v>1135800</v>
      </c>
      <c r="H24" s="217">
        <v>865088</v>
      </c>
      <c r="I24" s="217">
        <v>1120962</v>
      </c>
    </row>
    <row r="25" spans="1:10" s="15" customFormat="1" ht="17.25">
      <c r="A25" s="23" t="s">
        <v>134</v>
      </c>
      <c r="B25" s="24">
        <v>9</v>
      </c>
      <c r="C25" s="231">
        <f t="shared" ref="C25:D25" si="9">+C26+C27</f>
        <v>23823403180</v>
      </c>
      <c r="D25" s="217">
        <f t="shared" si="9"/>
        <v>15959460062</v>
      </c>
      <c r="E25" s="217">
        <f t="shared" ref="E25:I25" si="10">+E26+E27</f>
        <v>15690737676</v>
      </c>
      <c r="F25" s="217">
        <f t="shared" si="10"/>
        <v>14709982968</v>
      </c>
      <c r="G25" s="217">
        <f t="shared" si="10"/>
        <v>7028180113</v>
      </c>
      <c r="H25" s="217">
        <f t="shared" si="10"/>
        <v>6889112805</v>
      </c>
      <c r="I25" s="217">
        <f t="shared" si="10"/>
        <v>4216046102</v>
      </c>
    </row>
    <row r="26" spans="1:10" s="15" customFormat="1" ht="17.25">
      <c r="A26" s="29" t="s">
        <v>135</v>
      </c>
      <c r="B26" s="24"/>
      <c r="C26" s="231">
        <v>8601986600</v>
      </c>
      <c r="D26" s="218">
        <v>9132134979</v>
      </c>
      <c r="E26" s="218">
        <v>4175835208</v>
      </c>
      <c r="F26" s="218">
        <v>5816678866</v>
      </c>
      <c r="G26" s="218">
        <v>6909713726</v>
      </c>
      <c r="H26" s="218">
        <v>6886419383</v>
      </c>
      <c r="I26" s="218">
        <v>4086252678</v>
      </c>
    </row>
    <row r="27" spans="1:10" s="15" customFormat="1" ht="17.25">
      <c r="A27" s="29" t="s">
        <v>136</v>
      </c>
      <c r="B27" s="24"/>
      <c r="C27" s="231">
        <v>15221416580</v>
      </c>
      <c r="D27" s="218">
        <v>6827325083</v>
      </c>
      <c r="E27" s="218">
        <v>11514902468</v>
      </c>
      <c r="F27" s="218">
        <v>8893304102</v>
      </c>
      <c r="G27" s="218">
        <v>118466387</v>
      </c>
      <c r="H27" s="218">
        <v>2693422</v>
      </c>
      <c r="I27" s="218">
        <v>129793424</v>
      </c>
    </row>
    <row r="28" spans="1:10" s="15" customFormat="1" ht="17.25">
      <c r="A28" s="29" t="s">
        <v>278</v>
      </c>
      <c r="B28" s="24"/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</row>
    <row r="29" spans="1:10" s="15" customFormat="1" ht="17.25">
      <c r="A29" s="23" t="s">
        <v>279</v>
      </c>
      <c r="B29" s="24"/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</row>
    <row r="30" spans="1:10" s="15" customFormat="1" ht="17.25">
      <c r="A30" s="29" t="s">
        <v>280</v>
      </c>
      <c r="B30" s="24"/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</row>
    <row r="31" spans="1:10" s="15" customFormat="1" ht="17.25">
      <c r="A31" s="23" t="s">
        <v>228</v>
      </c>
      <c r="B31" s="24">
        <v>27</v>
      </c>
      <c r="C31" s="231">
        <v>50356265</v>
      </c>
      <c r="D31" s="218">
        <v>105432809</v>
      </c>
      <c r="E31" s="218">
        <v>7901000</v>
      </c>
      <c r="F31" s="218"/>
      <c r="G31" s="218"/>
      <c r="H31" s="218"/>
      <c r="I31" s="218"/>
    </row>
    <row r="32" spans="1:10" s="15" customFormat="1" ht="17.25">
      <c r="A32" s="23" t="s">
        <v>137</v>
      </c>
      <c r="B32" s="24">
        <v>10</v>
      </c>
      <c r="C32" s="231">
        <v>202195518</v>
      </c>
      <c r="D32" s="217">
        <v>159983066</v>
      </c>
      <c r="E32" s="217">
        <v>162285119</v>
      </c>
      <c r="F32" s="217">
        <v>158636000</v>
      </c>
      <c r="G32" s="217">
        <v>155742449</v>
      </c>
      <c r="H32" s="217">
        <v>151308107</v>
      </c>
      <c r="I32" s="217">
        <v>147464951</v>
      </c>
    </row>
    <row r="33" spans="1:15" s="15" customFormat="1" ht="17.25">
      <c r="A33" s="23" t="s">
        <v>138</v>
      </c>
      <c r="B33" s="24">
        <v>11</v>
      </c>
      <c r="C33" s="231">
        <v>354318848</v>
      </c>
      <c r="D33" s="217">
        <v>318719454</v>
      </c>
      <c r="E33" s="217">
        <v>328728423</v>
      </c>
      <c r="F33" s="217">
        <v>313015262</v>
      </c>
      <c r="G33" s="217">
        <v>160376465</v>
      </c>
      <c r="H33" s="217">
        <v>160259632</v>
      </c>
      <c r="I33" s="217">
        <v>169852301</v>
      </c>
    </row>
    <row r="34" spans="1:15" s="15" customFormat="1" ht="17.25">
      <c r="A34" s="30" t="s">
        <v>139</v>
      </c>
      <c r="B34" s="31">
        <v>12</v>
      </c>
      <c r="C34" s="231">
        <v>55288558</v>
      </c>
      <c r="D34" s="220">
        <v>50882911</v>
      </c>
      <c r="E34" s="220">
        <v>57646173</v>
      </c>
      <c r="F34" s="220">
        <v>55086129</v>
      </c>
      <c r="G34" s="220">
        <v>30662497</v>
      </c>
      <c r="H34" s="220">
        <v>25184167</v>
      </c>
      <c r="I34" s="220">
        <v>22575018</v>
      </c>
    </row>
    <row r="35" spans="1:15" s="15" customFormat="1" ht="17.25">
      <c r="A35" s="23" t="s">
        <v>140</v>
      </c>
      <c r="B35" s="24">
        <v>13</v>
      </c>
      <c r="C35" s="231">
        <v>14101438</v>
      </c>
      <c r="D35" s="217">
        <v>8968645</v>
      </c>
      <c r="E35" s="217">
        <v>16477997</v>
      </c>
      <c r="F35" s="217">
        <v>18721703</v>
      </c>
      <c r="G35" s="217">
        <v>17393977</v>
      </c>
      <c r="H35" s="217">
        <v>15640396</v>
      </c>
      <c r="I35" s="217">
        <v>30670451</v>
      </c>
    </row>
    <row r="36" spans="1:15" s="15" customFormat="1" ht="17.25">
      <c r="A36" s="23" t="s">
        <v>141</v>
      </c>
      <c r="B36" s="24">
        <v>14</v>
      </c>
      <c r="C36" s="231">
        <v>108400106</v>
      </c>
      <c r="D36" s="217">
        <v>92463269</v>
      </c>
      <c r="E36" s="217">
        <v>82030182</v>
      </c>
      <c r="F36" s="217">
        <v>68095481</v>
      </c>
      <c r="G36" s="217">
        <v>48512903</v>
      </c>
      <c r="H36" s="217">
        <v>41794984</v>
      </c>
      <c r="I36" s="217">
        <v>34506156</v>
      </c>
    </row>
    <row r="37" spans="1:15" s="15" customFormat="1" ht="17.25">
      <c r="A37" s="32" t="s">
        <v>142</v>
      </c>
      <c r="B37" s="31">
        <v>15</v>
      </c>
      <c r="C37" s="231">
        <v>1528870751</v>
      </c>
      <c r="D37" s="220">
        <v>1519354908</v>
      </c>
      <c r="E37" s="220">
        <v>1486954837.5910101</v>
      </c>
      <c r="F37" s="220">
        <v>1468730865.0696101</v>
      </c>
      <c r="G37" s="220">
        <v>1415087491.46</v>
      </c>
      <c r="H37" s="220">
        <v>1368384836.0799999</v>
      </c>
      <c r="I37" s="220">
        <v>1304420130.8</v>
      </c>
    </row>
    <row r="38" spans="1:15" s="15" customFormat="1" ht="17.25">
      <c r="A38" s="32" t="s">
        <v>143</v>
      </c>
      <c r="B38" s="31">
        <v>16</v>
      </c>
      <c r="C38" s="231">
        <v>951135</v>
      </c>
      <c r="D38" s="220">
        <v>1576021</v>
      </c>
      <c r="E38" s="220">
        <v>679106</v>
      </c>
      <c r="F38" s="220">
        <v>226954</v>
      </c>
      <c r="G38" s="220">
        <v>1147012</v>
      </c>
      <c r="H38" s="220">
        <v>8757498.1600000001</v>
      </c>
      <c r="I38" s="220">
        <v>8757498.1600000001</v>
      </c>
    </row>
    <row r="39" spans="1:15" s="15" customFormat="1" ht="17.25">
      <c r="A39" s="32" t="s">
        <v>144</v>
      </c>
      <c r="B39" s="31">
        <v>17</v>
      </c>
      <c r="C39" s="231">
        <v>2731090</v>
      </c>
      <c r="D39" s="220">
        <v>2758980</v>
      </c>
      <c r="E39" s="220">
        <v>2786870</v>
      </c>
      <c r="F39" s="220">
        <v>2814760</v>
      </c>
      <c r="G39" s="220">
        <v>2842650</v>
      </c>
      <c r="H39" s="220">
        <v>0</v>
      </c>
      <c r="I39" s="220">
        <v>0</v>
      </c>
    </row>
    <row r="40" spans="1:15" s="15" customFormat="1" ht="17.25">
      <c r="A40" s="23" t="s">
        <v>145</v>
      </c>
      <c r="B40" s="24">
        <v>18</v>
      </c>
      <c r="C40" s="231">
        <v>313756356</v>
      </c>
      <c r="D40" s="217">
        <v>305653915</v>
      </c>
      <c r="E40" s="217">
        <v>297671039</v>
      </c>
      <c r="F40" s="217">
        <v>289926694</v>
      </c>
      <c r="G40" s="217">
        <v>278743239</v>
      </c>
      <c r="H40" s="217">
        <v>270729753</v>
      </c>
      <c r="I40" s="217">
        <v>262669993</v>
      </c>
    </row>
    <row r="41" spans="1:15" s="15" customFormat="1" ht="17.25">
      <c r="A41" s="23" t="s">
        <v>146</v>
      </c>
      <c r="B41" s="24">
        <v>19</v>
      </c>
      <c r="C41" s="231">
        <v>6459290</v>
      </c>
      <c r="D41" s="217">
        <v>5005278</v>
      </c>
      <c r="E41" s="217">
        <v>5841083</v>
      </c>
      <c r="F41" s="217">
        <v>5518003</v>
      </c>
      <c r="G41" s="217">
        <f>4683632-1</f>
        <v>4683631</v>
      </c>
      <c r="H41" s="217">
        <v>4441731</v>
      </c>
      <c r="I41" s="217">
        <v>4203196</v>
      </c>
    </row>
    <row r="42" spans="1:15" s="15" customFormat="1" ht="18.75">
      <c r="A42" s="23"/>
      <c r="B42" s="24"/>
      <c r="C42" s="217"/>
      <c r="D42" s="217"/>
      <c r="E42" s="217"/>
      <c r="F42" s="217"/>
      <c r="G42" s="217"/>
      <c r="H42" s="217"/>
      <c r="I42" s="217"/>
      <c r="J42" s="33"/>
      <c r="K42" s="34"/>
      <c r="L42" s="35"/>
      <c r="M42" s="36"/>
      <c r="N42" s="37"/>
      <c r="O42" s="38"/>
    </row>
    <row r="43" spans="1:15" s="15" customFormat="1">
      <c r="B43" s="39"/>
      <c r="C43" s="62"/>
      <c r="D43" s="62"/>
      <c r="E43" s="62"/>
      <c r="F43" s="62"/>
      <c r="G43" s="62"/>
      <c r="H43" s="62"/>
      <c r="I43" s="62"/>
      <c r="L43" s="40"/>
    </row>
    <row r="44" spans="1:15" s="15" customFormat="1" ht="20.25" thickBot="1">
      <c r="A44" s="28" t="s">
        <v>147</v>
      </c>
      <c r="B44" s="17"/>
      <c r="C44" s="228">
        <f t="shared" ref="C44:D44" si="11">+C10+C23</f>
        <v>215007201226</v>
      </c>
      <c r="D44" s="228">
        <f t="shared" si="11"/>
        <v>190903630022</v>
      </c>
      <c r="E44" s="228">
        <f t="shared" ref="E44:I44" si="12">+E10+E23</f>
        <v>174883834070.591</v>
      </c>
      <c r="F44" s="228">
        <f t="shared" si="12"/>
        <v>173689666383.06961</v>
      </c>
      <c r="G44" s="228">
        <f t="shared" si="12"/>
        <v>170266343779.45999</v>
      </c>
      <c r="H44" s="228">
        <f t="shared" si="12"/>
        <v>132010725500.24001</v>
      </c>
      <c r="I44" s="228">
        <f t="shared" si="12"/>
        <v>98409147125.960007</v>
      </c>
      <c r="J44" s="33"/>
    </row>
    <row r="45" spans="1:15" s="15" customFormat="1" ht="14.25" thickTop="1" thickBot="1">
      <c r="A45" s="41"/>
      <c r="B45" s="42"/>
      <c r="C45" s="42"/>
      <c r="D45" s="42"/>
      <c r="E45" s="41"/>
      <c r="F45" s="43"/>
      <c r="G45" s="43"/>
      <c r="H45" s="43"/>
      <c r="I45" s="43"/>
    </row>
    <row r="46" spans="1:15" s="15" customFormat="1">
      <c r="B46" s="44"/>
      <c r="C46" s="44"/>
      <c r="D46" s="44"/>
      <c r="H46" s="45"/>
    </row>
    <row r="47" spans="1:15">
      <c r="F47" s="49"/>
      <c r="G47" s="49"/>
    </row>
    <row r="49" spans="1:9" s="11" customFormat="1" ht="32.25" customHeight="1">
      <c r="A49" s="281" t="s">
        <v>148</v>
      </c>
      <c r="B49" s="283" t="s">
        <v>1</v>
      </c>
      <c r="C49" s="285">
        <v>2019</v>
      </c>
      <c r="D49" s="289">
        <v>2018</v>
      </c>
      <c r="E49" s="285">
        <v>2017</v>
      </c>
      <c r="F49" s="285">
        <v>2016</v>
      </c>
      <c r="G49" s="285">
        <v>2015</v>
      </c>
      <c r="H49" s="285" t="s">
        <v>250</v>
      </c>
      <c r="I49" s="287" t="s">
        <v>249</v>
      </c>
    </row>
    <row r="50" spans="1:9" s="11" customFormat="1" ht="32.25" customHeight="1">
      <c r="A50" s="282"/>
      <c r="B50" s="284"/>
      <c r="C50" s="286"/>
      <c r="D50" s="290"/>
      <c r="E50" s="286"/>
      <c r="F50" s="286"/>
      <c r="G50" s="286"/>
      <c r="H50" s="286"/>
      <c r="I50" s="288"/>
    </row>
    <row r="51" spans="1:9" ht="21">
      <c r="A51" s="129"/>
      <c r="B51" s="50"/>
      <c r="C51" s="51"/>
      <c r="D51" s="51"/>
      <c r="E51" s="51"/>
      <c r="F51" s="52"/>
      <c r="G51" s="52"/>
      <c r="H51" s="53"/>
      <c r="I51" s="54"/>
    </row>
    <row r="52" spans="1:9" ht="19.5">
      <c r="A52" s="16" t="s">
        <v>149</v>
      </c>
      <c r="B52" s="17"/>
      <c r="C52" s="221">
        <f t="shared" ref="C52" si="13">+C53+C59</f>
        <v>15998995639</v>
      </c>
      <c r="D52" s="221">
        <f t="shared" ref="D52:I52" si="14">+D53+D59</f>
        <v>16853933810</v>
      </c>
      <c r="E52" s="221">
        <f t="shared" si="14"/>
        <v>16293302713</v>
      </c>
      <c r="F52" s="221">
        <f t="shared" si="14"/>
        <v>17878234761</v>
      </c>
      <c r="G52" s="221">
        <f t="shared" si="14"/>
        <v>15415112607</v>
      </c>
      <c r="H52" s="221">
        <f t="shared" si="14"/>
        <v>11079005500</v>
      </c>
      <c r="I52" s="221">
        <f t="shared" si="14"/>
        <v>9231059903</v>
      </c>
    </row>
    <row r="53" spans="1:9" ht="18.75">
      <c r="A53" s="20" t="s">
        <v>150</v>
      </c>
      <c r="B53" s="21">
        <v>20</v>
      </c>
      <c r="C53" s="95">
        <f>+C54+C57</f>
        <v>4958260070</v>
      </c>
      <c r="D53" s="95">
        <f t="shared" ref="D53:I53" si="15">+D54+D57</f>
        <v>5873614092</v>
      </c>
      <c r="E53" s="95">
        <f t="shared" si="15"/>
        <v>5161953869</v>
      </c>
      <c r="F53" s="95">
        <f t="shared" si="15"/>
        <v>6425633143</v>
      </c>
      <c r="G53" s="95">
        <f t="shared" si="15"/>
        <v>10142067946</v>
      </c>
      <c r="H53" s="95">
        <f t="shared" si="15"/>
        <v>6854234734</v>
      </c>
      <c r="I53" s="95">
        <f t="shared" si="15"/>
        <v>5522805508</v>
      </c>
    </row>
    <row r="54" spans="1:9" ht="17.25">
      <c r="A54" s="55" t="s">
        <v>151</v>
      </c>
      <c r="B54" s="24"/>
      <c r="C54" s="88">
        <v>4935186603</v>
      </c>
      <c r="D54" s="88">
        <f>+D55+D56</f>
        <v>5845739455</v>
      </c>
      <c r="E54" s="88">
        <f t="shared" ref="E54:I54" si="16">+E55+E56</f>
        <v>5137524007</v>
      </c>
      <c r="F54" s="88">
        <f t="shared" si="16"/>
        <v>6401135929</v>
      </c>
      <c r="G54" s="88">
        <f t="shared" si="16"/>
        <v>10112898863</v>
      </c>
      <c r="H54" s="88">
        <f t="shared" si="16"/>
        <v>6842320868</v>
      </c>
      <c r="I54" s="88">
        <f t="shared" si="16"/>
        <v>5510150794</v>
      </c>
    </row>
    <row r="55" spans="1:9" ht="17.25">
      <c r="A55" s="56" t="s">
        <v>116</v>
      </c>
      <c r="B55" s="24"/>
      <c r="C55" s="123">
        <v>4411762643</v>
      </c>
      <c r="D55" s="123">
        <v>5050065903</v>
      </c>
      <c r="E55" s="123">
        <v>4573738885</v>
      </c>
      <c r="F55" s="123">
        <v>5749140304</v>
      </c>
      <c r="G55" s="123">
        <v>9291321786</v>
      </c>
      <c r="H55" s="123">
        <v>6673600482</v>
      </c>
      <c r="I55" s="123">
        <v>5181701120</v>
      </c>
    </row>
    <row r="56" spans="1:9" ht="17.25">
      <c r="A56" s="56" t="s">
        <v>118</v>
      </c>
      <c r="B56" s="24"/>
      <c r="C56" s="123">
        <v>523423960</v>
      </c>
      <c r="D56" s="123">
        <v>795673552</v>
      </c>
      <c r="E56" s="123">
        <v>563785122</v>
      </c>
      <c r="F56" s="123">
        <v>651995625</v>
      </c>
      <c r="G56" s="123">
        <v>821577077</v>
      </c>
      <c r="H56" s="123">
        <v>168720386</v>
      </c>
      <c r="I56" s="123">
        <v>328449674</v>
      </c>
    </row>
    <row r="57" spans="1:9" ht="17.25">
      <c r="A57" s="55" t="s">
        <v>152</v>
      </c>
      <c r="B57" s="24"/>
      <c r="C57" s="88">
        <v>23073467</v>
      </c>
      <c r="D57" s="88">
        <v>27874637</v>
      </c>
      <c r="E57" s="88">
        <v>24429862</v>
      </c>
      <c r="F57" s="88">
        <v>24497214</v>
      </c>
      <c r="G57" s="88">
        <v>29169083</v>
      </c>
      <c r="H57" s="88">
        <v>11913866</v>
      </c>
      <c r="I57" s="88">
        <v>12654714</v>
      </c>
    </row>
    <row r="58" spans="1:9" ht="17.25">
      <c r="A58" s="55"/>
      <c r="B58" s="24"/>
      <c r="C58" s="88"/>
      <c r="D58" s="88"/>
      <c r="E58" s="88"/>
      <c r="F58" s="88"/>
      <c r="G58" s="88"/>
      <c r="H58" s="88"/>
      <c r="I58" s="88"/>
    </row>
    <row r="59" spans="1:9" ht="18.75">
      <c r="A59" s="20" t="s">
        <v>153</v>
      </c>
      <c r="B59" s="24"/>
      <c r="C59" s="124">
        <f t="shared" ref="C59:F59" si="17">+C60</f>
        <v>11040735569</v>
      </c>
      <c r="D59" s="124">
        <f t="shared" si="17"/>
        <v>10980319718</v>
      </c>
      <c r="E59" s="124">
        <f t="shared" si="17"/>
        <v>11131348844</v>
      </c>
      <c r="F59" s="124">
        <f t="shared" si="17"/>
        <v>11452601618</v>
      </c>
      <c r="G59" s="124">
        <f t="shared" ref="G59:I59" si="18">+G60</f>
        <v>5273044661</v>
      </c>
      <c r="H59" s="124">
        <f t="shared" si="18"/>
        <v>4224770766</v>
      </c>
      <c r="I59" s="124">
        <f t="shared" si="18"/>
        <v>3708254395</v>
      </c>
    </row>
    <row r="60" spans="1:9" ht="17.25">
      <c r="A60" s="23" t="s">
        <v>154</v>
      </c>
      <c r="B60" s="24">
        <v>21</v>
      </c>
      <c r="C60" s="88">
        <v>11040735569</v>
      </c>
      <c r="D60" s="88">
        <v>10980319718</v>
      </c>
      <c r="E60" s="88">
        <v>11131348844</v>
      </c>
      <c r="F60" s="88">
        <v>11452601618</v>
      </c>
      <c r="G60" s="88">
        <v>5273044661</v>
      </c>
      <c r="H60" s="88">
        <v>4224770766</v>
      </c>
      <c r="I60" s="88">
        <v>3708254395</v>
      </c>
    </row>
    <row r="61" spans="1:9" ht="17.25">
      <c r="A61" s="26"/>
      <c r="B61" s="27"/>
      <c r="C61" s="222"/>
      <c r="D61" s="222"/>
      <c r="E61" s="222"/>
      <c r="F61" s="222"/>
      <c r="G61" s="222"/>
      <c r="H61" s="222"/>
      <c r="I61" s="222"/>
    </row>
    <row r="62" spans="1:9" ht="19.5">
      <c r="A62" s="28" t="s">
        <v>155</v>
      </c>
      <c r="B62" s="21"/>
      <c r="C62" s="80">
        <f>+SUM(C63:C65)+SUM(C71:C77)</f>
        <v>122480156780</v>
      </c>
      <c r="D62" s="80">
        <f t="shared" ref="D62:I62" si="19">+SUM(D63:D65)+SUM(D71:D77)</f>
        <v>104404579592</v>
      </c>
      <c r="E62" s="80">
        <f t="shared" si="19"/>
        <v>101196119862</v>
      </c>
      <c r="F62" s="80">
        <f t="shared" si="19"/>
        <v>98950826118</v>
      </c>
      <c r="G62" s="80">
        <f t="shared" si="19"/>
        <v>91774948272</v>
      </c>
      <c r="H62" s="80">
        <f t="shared" si="19"/>
        <v>90658680550</v>
      </c>
      <c r="I62" s="80">
        <f t="shared" si="19"/>
        <v>80245892218</v>
      </c>
    </row>
    <row r="63" spans="1:9" ht="17.25">
      <c r="A63" s="57" t="s">
        <v>156</v>
      </c>
      <c r="B63" s="24">
        <v>22</v>
      </c>
      <c r="C63" s="88">
        <v>89129307047</v>
      </c>
      <c r="D63" s="88">
        <v>78344413606</v>
      </c>
      <c r="E63" s="88">
        <v>71920238535</v>
      </c>
      <c r="F63" s="88">
        <v>67350172929</v>
      </c>
      <c r="G63" s="88">
        <v>65167063826</v>
      </c>
      <c r="H63" s="88">
        <v>55129935998</v>
      </c>
      <c r="I63" s="88">
        <v>48018898476</v>
      </c>
    </row>
    <row r="64" spans="1:9" ht="17.25">
      <c r="A64" s="57" t="s">
        <v>157</v>
      </c>
      <c r="B64" s="24">
        <v>23</v>
      </c>
      <c r="C64" s="88">
        <v>21076215923</v>
      </c>
      <c r="D64" s="88">
        <v>17584394051</v>
      </c>
      <c r="E64" s="88">
        <v>14998005991</v>
      </c>
      <c r="F64" s="88">
        <v>15716428334</v>
      </c>
      <c r="G64" s="88">
        <v>16025364375</v>
      </c>
      <c r="H64" s="88">
        <v>13483816123</v>
      </c>
      <c r="I64" s="88">
        <v>16318597351</v>
      </c>
    </row>
    <row r="65" spans="1:9" ht="17.25">
      <c r="A65" s="57" t="s">
        <v>158</v>
      </c>
      <c r="B65" s="27">
        <v>24</v>
      </c>
      <c r="C65" s="88">
        <v>54988621</v>
      </c>
      <c r="D65" s="88">
        <f>+D66+D67</f>
        <v>68238944</v>
      </c>
      <c r="E65" s="88">
        <f t="shared" ref="E65:I65" si="20">+E66+E67</f>
        <v>278309392</v>
      </c>
      <c r="F65" s="88">
        <f t="shared" si="20"/>
        <v>83228090</v>
      </c>
      <c r="G65" s="88">
        <f t="shared" si="20"/>
        <v>5416521664</v>
      </c>
      <c r="H65" s="88">
        <f t="shared" si="20"/>
        <v>13327823263</v>
      </c>
      <c r="I65" s="88">
        <f t="shared" si="20"/>
        <v>10301632134</v>
      </c>
    </row>
    <row r="66" spans="1:9" ht="17.25">
      <c r="A66" s="23" t="s">
        <v>159</v>
      </c>
      <c r="B66" s="27"/>
      <c r="C66" s="88">
        <v>0</v>
      </c>
      <c r="D66" s="88">
        <v>0</v>
      </c>
      <c r="E66" s="88">
        <v>0</v>
      </c>
      <c r="F66" s="88">
        <v>0</v>
      </c>
      <c r="G66" s="88">
        <v>5063800095</v>
      </c>
      <c r="H66" s="88">
        <v>13256933867</v>
      </c>
      <c r="I66" s="88">
        <v>10115474426</v>
      </c>
    </row>
    <row r="67" spans="1:9" ht="17.25">
      <c r="A67" s="23" t="s">
        <v>73</v>
      </c>
      <c r="B67" s="21"/>
      <c r="C67" s="123">
        <v>54988621</v>
      </c>
      <c r="D67" s="123">
        <v>68238944</v>
      </c>
      <c r="E67" s="123">
        <v>278309392</v>
      </c>
      <c r="F67" s="123">
        <v>83228090</v>
      </c>
      <c r="G67" s="123">
        <v>352721569</v>
      </c>
      <c r="H67" s="123">
        <v>70889396</v>
      </c>
      <c r="I67" s="123">
        <v>186157708</v>
      </c>
    </row>
    <row r="68" spans="1:9" s="256" customFormat="1" ht="17.25">
      <c r="A68" s="257" t="s">
        <v>279</v>
      </c>
      <c r="B68" s="21"/>
      <c r="C68" s="123">
        <v>0</v>
      </c>
      <c r="D68" s="123">
        <v>0</v>
      </c>
      <c r="E68" s="123">
        <v>0</v>
      </c>
      <c r="F68" s="123">
        <v>0</v>
      </c>
      <c r="G68" s="123">
        <v>0</v>
      </c>
      <c r="H68" s="123">
        <v>0</v>
      </c>
      <c r="I68" s="123">
        <v>0</v>
      </c>
    </row>
    <row r="69" spans="1:9" s="256" customFormat="1" ht="17.25">
      <c r="A69" s="23" t="s">
        <v>280</v>
      </c>
      <c r="B69" s="21"/>
      <c r="C69" s="123">
        <v>0</v>
      </c>
      <c r="D69" s="123">
        <v>0</v>
      </c>
      <c r="E69" s="123">
        <v>0</v>
      </c>
      <c r="F69" s="123">
        <v>0</v>
      </c>
      <c r="G69" s="123">
        <v>0</v>
      </c>
      <c r="H69" s="123">
        <v>0</v>
      </c>
      <c r="I69" s="123">
        <v>0</v>
      </c>
    </row>
    <row r="70" spans="1:9" s="256" customFormat="1" ht="17.25">
      <c r="A70" s="23" t="s">
        <v>281</v>
      </c>
      <c r="B70" s="21"/>
      <c r="C70" s="123">
        <v>0</v>
      </c>
      <c r="D70" s="123">
        <v>0</v>
      </c>
      <c r="E70" s="123">
        <v>0</v>
      </c>
      <c r="F70" s="123">
        <v>0</v>
      </c>
      <c r="G70" s="123">
        <v>0</v>
      </c>
      <c r="H70" s="123">
        <v>0</v>
      </c>
      <c r="I70" s="123">
        <v>0</v>
      </c>
    </row>
    <row r="71" spans="1:9" ht="17.25">
      <c r="A71" s="57" t="s">
        <v>160</v>
      </c>
      <c r="B71" s="24">
        <v>25</v>
      </c>
      <c r="C71" s="123">
        <v>12031411494</v>
      </c>
      <c r="D71" s="123">
        <v>7943116480</v>
      </c>
      <c r="E71" s="123">
        <v>13537098871</v>
      </c>
      <c r="F71" s="123">
        <v>14385814406</v>
      </c>
      <c r="G71" s="123">
        <v>3908767440</v>
      </c>
      <c r="H71" s="123">
        <v>7551815490</v>
      </c>
      <c r="I71" s="123">
        <v>4335744930</v>
      </c>
    </row>
    <row r="72" spans="1:9" ht="17.25">
      <c r="A72" s="57" t="s">
        <v>161</v>
      </c>
      <c r="B72" s="24">
        <v>26</v>
      </c>
      <c r="C72" s="88">
        <v>4623621</v>
      </c>
      <c r="D72" s="88">
        <v>306721571</v>
      </c>
      <c r="E72" s="88">
        <v>319639991</v>
      </c>
      <c r="F72" s="88">
        <v>214982401</v>
      </c>
      <c r="G72" s="88">
        <v>178788903</v>
      </c>
      <c r="H72" s="88">
        <v>74854886</v>
      </c>
      <c r="I72" s="88">
        <v>62820585</v>
      </c>
    </row>
    <row r="73" spans="1:9" ht="17.25">
      <c r="A73" s="57" t="s">
        <v>162</v>
      </c>
      <c r="B73" s="24">
        <v>27</v>
      </c>
      <c r="C73" s="123">
        <v>77210184</v>
      </c>
      <c r="D73" s="123">
        <v>60740929</v>
      </c>
      <c r="E73" s="123">
        <v>48471172</v>
      </c>
      <c r="F73" s="123">
        <v>69846448</v>
      </c>
      <c r="G73" s="123">
        <v>99775945</v>
      </c>
      <c r="H73" s="123">
        <v>68114528</v>
      </c>
      <c r="I73" s="123">
        <v>54954822</v>
      </c>
    </row>
    <row r="74" spans="1:9" ht="17.25">
      <c r="A74" s="57" t="s">
        <v>163</v>
      </c>
      <c r="B74" s="24">
        <v>28</v>
      </c>
      <c r="C74" s="123">
        <v>0</v>
      </c>
      <c r="D74" s="123">
        <v>0</v>
      </c>
      <c r="E74" s="123">
        <v>0</v>
      </c>
      <c r="F74" s="123">
        <v>1049551988</v>
      </c>
      <c r="G74" s="123">
        <v>905778166</v>
      </c>
      <c r="H74" s="123">
        <v>958145802</v>
      </c>
      <c r="I74" s="123">
        <v>1090820781</v>
      </c>
    </row>
    <row r="75" spans="1:9" ht="17.25">
      <c r="A75" s="57" t="s">
        <v>164</v>
      </c>
      <c r="B75" s="24">
        <v>29</v>
      </c>
      <c r="C75" s="123">
        <v>94705591</v>
      </c>
      <c r="D75" s="123">
        <v>85097346</v>
      </c>
      <c r="E75" s="123">
        <v>76800700</v>
      </c>
      <c r="F75" s="123">
        <v>70422488</v>
      </c>
      <c r="G75" s="123">
        <v>64402178</v>
      </c>
      <c r="H75" s="123">
        <v>60627838</v>
      </c>
      <c r="I75" s="123">
        <v>58918664</v>
      </c>
    </row>
    <row r="76" spans="1:9" ht="17.25">
      <c r="A76" s="57" t="s">
        <v>165</v>
      </c>
      <c r="B76" s="24">
        <v>30</v>
      </c>
      <c r="C76" s="88">
        <v>10746109</v>
      </c>
      <c r="D76" s="88">
        <v>11329682</v>
      </c>
      <c r="E76" s="88">
        <v>17370839</v>
      </c>
      <c r="F76" s="88">
        <v>10283596</v>
      </c>
      <c r="G76" s="88">
        <v>8477766</v>
      </c>
      <c r="H76" s="88">
        <v>3526695</v>
      </c>
      <c r="I76" s="88">
        <v>3469308</v>
      </c>
    </row>
    <row r="77" spans="1:9" ht="17.25">
      <c r="A77" s="58" t="s">
        <v>166</v>
      </c>
      <c r="B77" s="31"/>
      <c r="C77" s="220">
        <v>948190</v>
      </c>
      <c r="D77" s="220">
        <v>526983</v>
      </c>
      <c r="E77" s="220">
        <v>184371</v>
      </c>
      <c r="F77" s="220">
        <v>95438</v>
      </c>
      <c r="G77" s="220">
        <v>8009</v>
      </c>
      <c r="H77" s="220">
        <v>19927</v>
      </c>
      <c r="I77" s="220">
        <v>35167</v>
      </c>
    </row>
    <row r="78" spans="1:9" ht="20.25" thickBot="1">
      <c r="A78" s="28" t="s">
        <v>167</v>
      </c>
      <c r="B78" s="24"/>
      <c r="C78" s="223">
        <f>+C62+C52</f>
        <v>138479152419</v>
      </c>
      <c r="D78" s="223">
        <f t="shared" ref="D78:I78" si="21">+D62+D52</f>
        <v>121258513402</v>
      </c>
      <c r="E78" s="223">
        <f t="shared" si="21"/>
        <v>117489422575</v>
      </c>
      <c r="F78" s="223">
        <f t="shared" si="21"/>
        <v>116829060879</v>
      </c>
      <c r="G78" s="223">
        <f t="shared" si="21"/>
        <v>107190060879</v>
      </c>
      <c r="H78" s="223">
        <f t="shared" si="21"/>
        <v>101737686050</v>
      </c>
      <c r="I78" s="223">
        <f t="shared" si="21"/>
        <v>89476952121</v>
      </c>
    </row>
    <row r="79" spans="1:9" ht="18" thickTop="1">
      <c r="A79" s="18"/>
      <c r="B79" s="24"/>
      <c r="C79" s="219"/>
      <c r="D79" s="219"/>
      <c r="E79" s="219"/>
      <c r="F79" s="219"/>
      <c r="G79" s="219"/>
      <c r="H79" s="219"/>
      <c r="I79" s="219"/>
    </row>
    <row r="80" spans="1:9" ht="19.5">
      <c r="A80" s="59" t="s">
        <v>168</v>
      </c>
      <c r="B80" s="31">
        <v>31</v>
      </c>
      <c r="C80" s="224"/>
      <c r="D80" s="224"/>
      <c r="E80" s="224"/>
      <c r="F80" s="224"/>
      <c r="G80" s="224"/>
      <c r="H80" s="224"/>
      <c r="I80" s="224"/>
    </row>
    <row r="81" spans="1:9" ht="17.25">
      <c r="A81" s="57" t="s">
        <v>169</v>
      </c>
      <c r="B81" s="24"/>
      <c r="C81" s="88">
        <v>12711445</v>
      </c>
      <c r="D81" s="88">
        <v>12711445</v>
      </c>
      <c r="E81" s="88">
        <v>12711445</v>
      </c>
      <c r="F81" s="88">
        <v>12711445</v>
      </c>
      <c r="G81" s="88">
        <v>12711445</v>
      </c>
      <c r="H81" s="88">
        <v>12711445</v>
      </c>
      <c r="I81" s="88">
        <v>12711445</v>
      </c>
    </row>
    <row r="82" spans="1:9" ht="17.25">
      <c r="A82" s="57" t="s">
        <v>170</v>
      </c>
      <c r="B82" s="15"/>
      <c r="C82" s="88">
        <v>0</v>
      </c>
      <c r="D82" s="88">
        <v>0</v>
      </c>
      <c r="E82" s="88">
        <v>0</v>
      </c>
      <c r="F82" s="88">
        <v>0</v>
      </c>
      <c r="G82" s="62">
        <v>0</v>
      </c>
      <c r="H82" s="88">
        <v>1759592771</v>
      </c>
      <c r="I82" s="88">
        <v>2276184814</v>
      </c>
    </row>
    <row r="83" spans="1:9" ht="17.25">
      <c r="A83" s="57" t="s">
        <v>171</v>
      </c>
      <c r="B83" s="24"/>
      <c r="C83" s="88">
        <v>-92097398</v>
      </c>
      <c r="D83" s="88">
        <v>-122796530</v>
      </c>
      <c r="E83" s="88">
        <v>-122796530</v>
      </c>
      <c r="F83" s="88">
        <v>-153495663</v>
      </c>
      <c r="G83" s="88">
        <v>-153495663</v>
      </c>
      <c r="H83" s="88">
        <v>-179554933</v>
      </c>
      <c r="I83" s="88">
        <v>-179554933</v>
      </c>
    </row>
    <row r="84" spans="1:9" ht="17.25">
      <c r="A84" s="57" t="s">
        <v>229</v>
      </c>
      <c r="B84" s="24"/>
      <c r="C84" s="88">
        <v>-347273787</v>
      </c>
      <c r="D84" s="88">
        <v>-511587056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</row>
    <row r="85" spans="1:9" ht="17.25">
      <c r="A85" s="57" t="s">
        <v>172</v>
      </c>
      <c r="B85" s="24" t="s">
        <v>173</v>
      </c>
      <c r="C85" s="88">
        <v>-342729672</v>
      </c>
      <c r="D85" s="88">
        <v>-223635240</v>
      </c>
      <c r="E85" s="88">
        <v>-584462454</v>
      </c>
      <c r="F85" s="88">
        <v>-397130798</v>
      </c>
      <c r="G85" s="88">
        <v>-109416764</v>
      </c>
      <c r="H85" s="88">
        <v>-12138342</v>
      </c>
      <c r="I85" s="88">
        <v>0</v>
      </c>
    </row>
    <row r="86" spans="1:9" ht="17.25">
      <c r="A86" s="57" t="s">
        <v>174</v>
      </c>
      <c r="B86" s="60"/>
      <c r="C86" s="88">
        <v>70148841739</v>
      </c>
      <c r="D86" s="88">
        <v>68249039241</v>
      </c>
      <c r="E86" s="88">
        <v>57284730728</v>
      </c>
      <c r="F86" s="88">
        <v>56896691115</v>
      </c>
      <c r="G86" s="88">
        <f>63721526945+1</f>
        <v>63721526946</v>
      </c>
      <c r="H86" s="88">
        <v>28786655522.80555</v>
      </c>
      <c r="I86" s="88">
        <v>8014702162.2736702</v>
      </c>
    </row>
    <row r="87" spans="1:9" ht="17.25">
      <c r="A87" s="57" t="s">
        <v>175</v>
      </c>
      <c r="B87" s="61"/>
      <c r="C87" s="88">
        <v>7148596480</v>
      </c>
      <c r="D87" s="88">
        <v>2241384760</v>
      </c>
      <c r="E87" s="88">
        <v>804228307</v>
      </c>
      <c r="F87" s="88">
        <v>501829405</v>
      </c>
      <c r="G87" s="88">
        <v>-395043064</v>
      </c>
      <c r="H87" s="88">
        <v>-94227014</v>
      </c>
      <c r="I87" s="88">
        <v>-1191848483.27367</v>
      </c>
    </row>
    <row r="88" spans="1:9" s="256" customFormat="1" ht="17.25">
      <c r="A88" s="257" t="s">
        <v>277</v>
      </c>
      <c r="B88" s="61"/>
      <c r="C88" s="123">
        <v>0</v>
      </c>
      <c r="D88" s="123">
        <v>0</v>
      </c>
      <c r="E88" s="123">
        <v>0</v>
      </c>
      <c r="F88" s="123">
        <v>0</v>
      </c>
      <c r="G88" s="123">
        <v>0</v>
      </c>
      <c r="H88" s="123">
        <v>0</v>
      </c>
      <c r="I88" s="123">
        <v>0</v>
      </c>
    </row>
    <row r="89" spans="1:9" ht="20.25" thickBot="1">
      <c r="A89" s="28" t="s">
        <v>176</v>
      </c>
      <c r="B89" s="61"/>
      <c r="C89" s="223">
        <f t="shared" ref="C89:I89" si="22">+SUM(C81:C87)</f>
        <v>76528048807</v>
      </c>
      <c r="D89" s="223">
        <f t="shared" si="22"/>
        <v>69645116620</v>
      </c>
      <c r="E89" s="223">
        <f t="shared" si="22"/>
        <v>57394411496</v>
      </c>
      <c r="F89" s="223">
        <f t="shared" si="22"/>
        <v>56860605504</v>
      </c>
      <c r="G89" s="223">
        <f t="shared" si="22"/>
        <v>63076282900</v>
      </c>
      <c r="H89" s="223">
        <f t="shared" si="22"/>
        <v>30273039449.80555</v>
      </c>
      <c r="I89" s="223">
        <f t="shared" si="22"/>
        <v>8932195005</v>
      </c>
    </row>
    <row r="90" spans="1:9" ht="16.5" thickTop="1">
      <c r="A90" s="12"/>
      <c r="B90" s="39"/>
      <c r="C90" s="62"/>
      <c r="D90" s="62"/>
      <c r="E90" s="62"/>
      <c r="F90" s="62"/>
      <c r="G90" s="62"/>
      <c r="H90" s="62"/>
      <c r="I90" s="62"/>
    </row>
    <row r="91" spans="1:9" ht="20.25" thickBot="1">
      <c r="A91" s="28" t="s">
        <v>177</v>
      </c>
      <c r="B91" s="17"/>
      <c r="C91" s="228">
        <f t="shared" ref="C91:I91" si="23">+C89+C78</f>
        <v>215007201226</v>
      </c>
      <c r="D91" s="228">
        <f t="shared" si="23"/>
        <v>190903630022</v>
      </c>
      <c r="E91" s="228">
        <f t="shared" si="23"/>
        <v>174883834071</v>
      </c>
      <c r="F91" s="228">
        <f t="shared" si="23"/>
        <v>173689666383</v>
      </c>
      <c r="G91" s="228">
        <f t="shared" si="23"/>
        <v>170266343779</v>
      </c>
      <c r="H91" s="228">
        <f t="shared" si="23"/>
        <v>132010725499.80554</v>
      </c>
      <c r="I91" s="228">
        <f t="shared" si="23"/>
        <v>98409147126</v>
      </c>
    </row>
    <row r="92" spans="1:9" ht="14.25" thickTop="1" thickBot="1">
      <c r="A92" s="41"/>
      <c r="B92" s="42"/>
      <c r="C92" s="42"/>
      <c r="D92" s="42"/>
      <c r="E92" s="42"/>
      <c r="F92" s="43"/>
      <c r="G92" s="43"/>
      <c r="H92" s="43"/>
      <c r="I92" s="43"/>
    </row>
    <row r="94" spans="1:9">
      <c r="C94" s="225">
        <f t="shared" ref="C94:I94" si="24">+C91-C44</f>
        <v>0</v>
      </c>
      <c r="D94" s="225">
        <f t="shared" si="24"/>
        <v>0</v>
      </c>
      <c r="E94" s="225">
        <f t="shared" si="24"/>
        <v>0.40899658203125</v>
      </c>
      <c r="F94" s="225">
        <f t="shared" si="24"/>
        <v>-6.9610595703125E-2</v>
      </c>
      <c r="G94" s="225">
        <f t="shared" si="24"/>
        <v>-0.459991455078125</v>
      </c>
      <c r="H94" s="225">
        <f t="shared" si="24"/>
        <v>-0.4344635009765625</v>
      </c>
      <c r="I94" s="225">
        <f t="shared" si="24"/>
        <v>3.99932861328125E-2</v>
      </c>
    </row>
    <row r="95" spans="1:9">
      <c r="C95" s="227">
        <f>+C87-' Estado resulta NIIF 2020-2014'!U57</f>
        <v>0</v>
      </c>
      <c r="D95" s="227">
        <f>+D87-' Estado resulta NIIF 2020-2014'!V57</f>
        <v>0</v>
      </c>
      <c r="E95" s="227">
        <f>+E87-' Estado resulta NIIF 2020-2014'!W57</f>
        <v>0.15922021865844727</v>
      </c>
      <c r="F95" s="227">
        <f>+F87-' Estado resulta NIIF 2020-2014'!X57</f>
        <v>0.39427995681762695</v>
      </c>
      <c r="G95" s="227">
        <f>+G87-' Estado resulta NIIF 2020-2014'!Y57</f>
        <v>0.41380000114440918</v>
      </c>
      <c r="H95" s="227">
        <f>+H87-' Estado resulta NIIF 2020-2014'!Z57</f>
        <v>0.16214990615844727</v>
      </c>
      <c r="I95" s="227"/>
    </row>
    <row r="96" spans="1:9">
      <c r="C96" s="227"/>
      <c r="D96" s="227"/>
      <c r="E96" s="227"/>
      <c r="F96" s="227"/>
      <c r="G96" s="227"/>
      <c r="H96" s="227"/>
      <c r="I96" s="227"/>
    </row>
    <row r="97" spans="3:9">
      <c r="C97" s="227"/>
      <c r="D97" s="227"/>
      <c r="E97" s="227"/>
      <c r="F97" s="227"/>
      <c r="G97" s="227"/>
      <c r="H97" s="227"/>
      <c r="I97" s="227"/>
    </row>
  </sheetData>
  <mergeCells count="22">
    <mergeCell ref="G49:G50"/>
    <mergeCell ref="H49:H50"/>
    <mergeCell ref="I49:I50"/>
    <mergeCell ref="F49:F50"/>
    <mergeCell ref="A49:A50"/>
    <mergeCell ref="B49:B50"/>
    <mergeCell ref="D49:D50"/>
    <mergeCell ref="E49:E50"/>
    <mergeCell ref="C49:C50"/>
    <mergeCell ref="A1:I2"/>
    <mergeCell ref="A4:I4"/>
    <mergeCell ref="A5:I5"/>
    <mergeCell ref="A7:A8"/>
    <mergeCell ref="B7:B8"/>
    <mergeCell ref="D7:D8"/>
    <mergeCell ref="E7:E8"/>
    <mergeCell ref="F7:F8"/>
    <mergeCell ref="G7:G8"/>
    <mergeCell ref="H7:H8"/>
    <mergeCell ref="A3:I3"/>
    <mergeCell ref="I7:I8"/>
    <mergeCell ref="C7:C8"/>
  </mergeCells>
  <hyperlinks>
    <hyperlink ref="A41" location="'ANEXO OTROS ACTIVOS'!A1" display="Otros activos " xr:uid="{00000000-0004-0000-0400-000000000000}"/>
    <hyperlink ref="A85" location="'GANANCIAS '!A1" display="Ganancias retenidas" xr:uid="{00000000-0004-0000-0400-000001000000}"/>
    <hyperlink ref="A71" location="'DEPOSITOS DTN'!A1" display="Depósitos remunerados DTN" xr:uid="{00000000-0004-0000-0400-000002000000}"/>
    <hyperlink ref="A73" location="'ANEXO OTROS PASIVOS'!A1" display="Deficit plan de beneficios netos definidos" xr:uid="{00000000-0004-0000-0400-000003000000}"/>
    <hyperlink ref="A76" location="'CUENTAS POR PAGAR'!A1" display="Cuentas por pagar" xr:uid="{00000000-0004-0000-0400-000004000000}"/>
    <hyperlink ref="A67" location="'DEPOSITOS DE REGULACION MONETAR'!Área_de_impresión" display="Depósitos de regulación monetaria" xr:uid="{00000000-0004-0000-0400-000005000000}"/>
    <hyperlink ref="A72" location="'ANEXO OTROS DEPOSITOS'!A1" display="Otros depósitos" xr:uid="{00000000-0004-0000-0400-000006000000}"/>
  </hyperlinks>
  <printOptions horizontalCentered="1" verticalCentered="1"/>
  <pageMargins left="0.19685039370078741" right="0.19685039370078741" top="0.19685039370078741" bottom="0.19685039370078741" header="0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4">
    <tabColor rgb="FF92D050"/>
    <pageSetUpPr fitToPage="1"/>
  </sheetPr>
  <dimension ref="A3:Z68"/>
  <sheetViews>
    <sheetView showGridLines="0" topLeftCell="A52" zoomScale="90" zoomScaleNormal="90" workbookViewId="0">
      <selection activeCell="C7" sqref="C7:C8"/>
    </sheetView>
  </sheetViews>
  <sheetFormatPr baseColWidth="10" defaultRowHeight="12.75"/>
  <cols>
    <col min="1" max="1" width="70.5703125" style="63" bestFit="1" customWidth="1"/>
    <col min="2" max="2" width="8.140625" style="65" bestFit="1" customWidth="1"/>
    <col min="3" max="3" width="20" style="272" hidden="1" customWidth="1"/>
    <col min="4" max="10" width="20" style="65" hidden="1" customWidth="1"/>
    <col min="11" max="19" width="19.5703125" style="65" hidden="1" customWidth="1"/>
    <col min="20" max="20" width="20.85546875" style="65" hidden="1" customWidth="1"/>
    <col min="21" max="21" width="22.5703125" style="65" customWidth="1"/>
    <col min="22" max="22" width="26" style="65" customWidth="1"/>
    <col min="23" max="23" width="19.5703125" style="64" customWidth="1"/>
    <col min="24" max="24" width="19.5703125" style="66" bestFit="1" customWidth="1"/>
    <col min="25" max="25" width="20" style="66" bestFit="1" customWidth="1"/>
    <col min="26" max="26" width="19.5703125" style="66" bestFit="1" customWidth="1"/>
    <col min="27" max="16384" width="11.42578125" style="63"/>
  </cols>
  <sheetData>
    <row r="3" spans="1:26" s="6" customFormat="1" ht="23.25" customHeight="1">
      <c r="A3" s="278" t="s">
        <v>178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</row>
    <row r="4" spans="1:26" s="6" customFormat="1" ht="19.5" customHeight="1">
      <c r="A4" s="279" t="s">
        <v>179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</row>
    <row r="5" spans="1:26" s="6" customFormat="1" ht="15.75">
      <c r="A5" s="295" t="s">
        <v>180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</row>
    <row r="6" spans="1:26" s="6" customFormat="1">
      <c r="A6" s="67"/>
      <c r="B6" s="69"/>
      <c r="C6" s="2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8"/>
      <c r="X6" s="67"/>
      <c r="Y6" s="67"/>
      <c r="Z6" s="67"/>
    </row>
    <row r="7" spans="1:26" s="11" customFormat="1" ht="20.25" customHeight="1">
      <c r="A7" s="281" t="s">
        <v>181</v>
      </c>
      <c r="B7" s="283" t="s">
        <v>1</v>
      </c>
      <c r="C7" s="291">
        <v>43983</v>
      </c>
      <c r="D7" s="293">
        <v>43952</v>
      </c>
      <c r="E7" s="293">
        <v>43922</v>
      </c>
      <c r="F7" s="293">
        <v>43891</v>
      </c>
      <c r="G7" s="293">
        <v>43862</v>
      </c>
      <c r="H7" s="293">
        <v>43831</v>
      </c>
      <c r="I7" s="293">
        <v>43800</v>
      </c>
      <c r="J7" s="293">
        <v>43770</v>
      </c>
      <c r="K7" s="293">
        <v>43739</v>
      </c>
      <c r="L7" s="293">
        <v>43709</v>
      </c>
      <c r="M7" s="293">
        <v>43678</v>
      </c>
      <c r="N7" s="293">
        <v>43647</v>
      </c>
      <c r="O7" s="293">
        <v>43617</v>
      </c>
      <c r="P7" s="293">
        <v>43586</v>
      </c>
      <c r="Q7" s="293">
        <v>43556</v>
      </c>
      <c r="R7" s="293">
        <v>43525</v>
      </c>
      <c r="S7" s="293">
        <v>43497</v>
      </c>
      <c r="T7" s="293">
        <v>43466</v>
      </c>
      <c r="U7" s="285">
        <v>2019</v>
      </c>
      <c r="V7" s="285">
        <v>2018</v>
      </c>
      <c r="W7" s="285">
        <v>2017</v>
      </c>
      <c r="X7" s="285">
        <v>2016</v>
      </c>
      <c r="Y7" s="285">
        <v>2015</v>
      </c>
      <c r="Z7" s="285" t="s">
        <v>250</v>
      </c>
    </row>
    <row r="8" spans="1:26" s="11" customFormat="1" ht="17.25" customHeight="1">
      <c r="A8" s="282"/>
      <c r="B8" s="284"/>
      <c r="C8" s="292"/>
      <c r="D8" s="294"/>
      <c r="E8" s="286"/>
      <c r="F8" s="286"/>
      <c r="G8" s="286"/>
      <c r="H8" s="286"/>
      <c r="I8" s="294"/>
      <c r="J8" s="294"/>
      <c r="K8" s="294"/>
      <c r="L8" s="294"/>
      <c r="M8" s="294"/>
      <c r="N8" s="294"/>
      <c r="O8" s="294"/>
      <c r="P8" s="294"/>
      <c r="Q8" s="286"/>
      <c r="R8" s="286"/>
      <c r="S8" s="286"/>
      <c r="T8" s="286"/>
      <c r="U8" s="286"/>
      <c r="V8" s="286"/>
      <c r="W8" s="286"/>
      <c r="X8" s="286"/>
      <c r="Y8" s="286"/>
      <c r="Z8" s="286"/>
    </row>
    <row r="9" spans="1:26" s="70" customFormat="1" ht="13.5" customHeight="1">
      <c r="A9" s="71"/>
      <c r="B9" s="71"/>
      <c r="C9" s="2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232"/>
      <c r="X9" s="232"/>
      <c r="Y9" s="232"/>
      <c r="Z9" s="232"/>
    </row>
    <row r="10" spans="1:26" s="76" customFormat="1" ht="21">
      <c r="A10" s="72" t="s">
        <v>182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4"/>
      <c r="V10" s="74"/>
      <c r="W10" s="84"/>
      <c r="X10" s="84"/>
      <c r="Y10" s="84"/>
      <c r="Z10" s="84"/>
    </row>
    <row r="11" spans="1:26" s="81" customFormat="1" ht="19.5">
      <c r="A11" s="77" t="s">
        <v>183</v>
      </c>
      <c r="B11" s="78">
        <v>31</v>
      </c>
      <c r="C11" s="79">
        <f>+C12+C13+C20+C17</f>
        <v>7772506624.6138697</v>
      </c>
      <c r="D11" s="79">
        <f>+D12+D13+D20+D17</f>
        <v>7291376147.3444595</v>
      </c>
      <c r="E11" s="79">
        <f>+E12+E13+E20+E17</f>
        <v>6405640932.2533302</v>
      </c>
      <c r="F11" s="79">
        <f>+F12+F13+F20+F17</f>
        <v>5235628567.3035002</v>
      </c>
      <c r="G11" s="79">
        <f t="shared" ref="G11:T11" si="0">+G12+G13+G20</f>
        <v>3528439608.9485197</v>
      </c>
      <c r="H11" s="79">
        <f t="shared" si="0"/>
        <v>1960703531.3186302</v>
      </c>
      <c r="I11" s="79">
        <f t="shared" si="0"/>
        <v>8936914366</v>
      </c>
      <c r="J11" s="79">
        <f t="shared" si="0"/>
        <v>8953479749.260191</v>
      </c>
      <c r="K11" s="79">
        <f t="shared" si="0"/>
        <v>8918089271.8473301</v>
      </c>
      <c r="L11" s="79">
        <f t="shared" si="0"/>
        <v>8509705081.5218801</v>
      </c>
      <c r="M11" s="79">
        <f t="shared" si="0"/>
        <v>9030596112.5481091</v>
      </c>
      <c r="N11" s="79">
        <f t="shared" si="0"/>
        <v>6136598186.9365206</v>
      </c>
      <c r="O11" s="79">
        <f t="shared" si="0"/>
        <v>5777905175.1606703</v>
      </c>
      <c r="P11" s="79">
        <f t="shared" si="0"/>
        <v>4482276327.7313004</v>
      </c>
      <c r="Q11" s="79">
        <f t="shared" si="0"/>
        <v>2508375822.3259897</v>
      </c>
      <c r="R11" s="79">
        <f t="shared" si="0"/>
        <v>2379387884.5107198</v>
      </c>
      <c r="S11" s="79">
        <f t="shared" si="0"/>
        <v>829539411.80505013</v>
      </c>
      <c r="T11" s="79">
        <f t="shared" si="0"/>
        <v>666952644</v>
      </c>
      <c r="U11" s="79">
        <f t="shared" ref="U11:Z11" si="1">+U12+U13+U20</f>
        <v>8936914366</v>
      </c>
      <c r="V11" s="79">
        <f t="shared" si="1"/>
        <v>3509756242</v>
      </c>
      <c r="W11" s="79">
        <f t="shared" si="1"/>
        <v>2835662997.8407798</v>
      </c>
      <c r="X11" s="79">
        <f t="shared" si="1"/>
        <v>2595497379.60572</v>
      </c>
      <c r="Y11" s="79">
        <f t="shared" si="1"/>
        <v>723939923.5862</v>
      </c>
      <c r="Z11" s="79">
        <f t="shared" si="1"/>
        <v>667269972.83785009</v>
      </c>
    </row>
    <row r="12" spans="1:26" s="85" customFormat="1" ht="18.75">
      <c r="A12" s="82" t="s">
        <v>184</v>
      </c>
      <c r="B12" s="83" t="s">
        <v>173</v>
      </c>
      <c r="C12" s="84">
        <v>6082547214.1055498</v>
      </c>
      <c r="D12" s="84">
        <v>5841612101.4832191</v>
      </c>
      <c r="E12" s="84">
        <v>5624656555.7815199</v>
      </c>
      <c r="F12" s="84">
        <v>4803232082.3304701</v>
      </c>
      <c r="G12" s="84">
        <v>3316742860.6836696</v>
      </c>
      <c r="H12" s="84">
        <v>1858210555.3338001</v>
      </c>
      <c r="I12" s="84">
        <v>7637666790</v>
      </c>
      <c r="J12" s="84">
        <v>7762650919.4810801</v>
      </c>
      <c r="K12" s="84">
        <v>7828310573.2322998</v>
      </c>
      <c r="L12" s="84">
        <v>7529329438.5888205</v>
      </c>
      <c r="M12" s="84">
        <v>8154065926.8871899</v>
      </c>
      <c r="N12" s="84">
        <v>5396554524.8391304</v>
      </c>
      <c r="O12" s="84">
        <v>5175292754.3484802</v>
      </c>
      <c r="P12" s="84">
        <v>4005323442.7814398</v>
      </c>
      <c r="Q12" s="84">
        <v>2138081076.4269097</v>
      </c>
      <c r="R12" s="84">
        <v>2105873449.9804201</v>
      </c>
      <c r="S12" s="84">
        <v>657132561.53754008</v>
      </c>
      <c r="T12" s="258">
        <v>587705066</v>
      </c>
      <c r="U12" s="84">
        <v>7637666790</v>
      </c>
      <c r="V12" s="84">
        <v>2487802361</v>
      </c>
      <c r="W12" s="84">
        <v>1587926155</v>
      </c>
      <c r="X12" s="84">
        <v>1130971790</v>
      </c>
      <c r="Y12" s="84">
        <v>320034435</v>
      </c>
      <c r="Z12" s="84">
        <v>485844217.83785003</v>
      </c>
    </row>
    <row r="13" spans="1:26" s="85" customFormat="1" ht="18.75">
      <c r="A13" s="82" t="s">
        <v>134</v>
      </c>
      <c r="B13" s="83" t="s">
        <v>226</v>
      </c>
      <c r="C13" s="84">
        <f t="shared" ref="C13" si="2">+C14+C16+C15</f>
        <v>963732736.20314002</v>
      </c>
      <c r="D13" s="84">
        <f t="shared" ref="D13:T13" si="3">+D14+D16+D15</f>
        <v>799978456.46297002</v>
      </c>
      <c r="E13" s="84">
        <f t="shared" si="3"/>
        <v>583528851.23012996</v>
      </c>
      <c r="F13" s="84">
        <f t="shared" si="3"/>
        <v>407431467.82381004</v>
      </c>
      <c r="G13" s="84">
        <f t="shared" si="3"/>
        <v>211450828.35227999</v>
      </c>
      <c r="H13" s="84">
        <f t="shared" si="3"/>
        <v>102323694.28723998</v>
      </c>
      <c r="I13" s="84">
        <f t="shared" si="3"/>
        <v>1288353492</v>
      </c>
      <c r="J13" s="84">
        <f t="shared" si="3"/>
        <v>1180071364.60146</v>
      </c>
      <c r="K13" s="84">
        <f t="shared" si="3"/>
        <v>1079331513.6115201</v>
      </c>
      <c r="L13" s="84">
        <f t="shared" si="3"/>
        <v>970191715.06923008</v>
      </c>
      <c r="M13" s="84">
        <f t="shared" si="3"/>
        <v>866569812.61511993</v>
      </c>
      <c r="N13" s="84">
        <f t="shared" si="3"/>
        <v>730453394.45668006</v>
      </c>
      <c r="O13" s="84">
        <f t="shared" si="3"/>
        <v>593338671.1698401</v>
      </c>
      <c r="P13" s="84">
        <f t="shared" si="3"/>
        <v>467964866.19801003</v>
      </c>
      <c r="Q13" s="84">
        <f t="shared" si="3"/>
        <v>361552030.97803003</v>
      </c>
      <c r="R13" s="84">
        <f t="shared" si="3"/>
        <v>268397154.43557999</v>
      </c>
      <c r="S13" s="84">
        <f t="shared" si="3"/>
        <v>167291950.29758999</v>
      </c>
      <c r="T13" s="84">
        <f t="shared" si="3"/>
        <v>79247578</v>
      </c>
      <c r="U13" s="84">
        <f t="shared" ref="U13:Z13" si="4">+U14+U16+U15</f>
        <v>1288353492</v>
      </c>
      <c r="V13" s="84">
        <f t="shared" si="4"/>
        <v>1016397231</v>
      </c>
      <c r="W13" s="84">
        <f t="shared" si="4"/>
        <v>1247561945</v>
      </c>
      <c r="X13" s="84">
        <f t="shared" si="4"/>
        <v>1463859347</v>
      </c>
      <c r="Y13" s="84">
        <f t="shared" si="4"/>
        <v>403801189</v>
      </c>
      <c r="Z13" s="84">
        <f t="shared" si="4"/>
        <v>181354072</v>
      </c>
    </row>
    <row r="14" spans="1:26" s="85" customFormat="1" ht="19.5">
      <c r="A14" s="86" t="s">
        <v>136</v>
      </c>
      <c r="B14" s="87"/>
      <c r="C14" s="271">
        <v>573462085.81026006</v>
      </c>
      <c r="D14" s="88">
        <v>481597963.84589005</v>
      </c>
      <c r="E14" s="88">
        <v>366348910.47237998</v>
      </c>
      <c r="F14" s="88">
        <v>259690291.10704002</v>
      </c>
      <c r="G14" s="88">
        <v>162284783.48198</v>
      </c>
      <c r="H14" s="88">
        <v>78040459.070839986</v>
      </c>
      <c r="I14" s="88">
        <v>755830810</v>
      </c>
      <c r="J14" s="88">
        <v>668678142.96516013</v>
      </c>
      <c r="K14" s="88">
        <v>593276840.05812001</v>
      </c>
      <c r="L14" s="267">
        <v>522151551.79513001</v>
      </c>
      <c r="M14" s="88">
        <v>454429005.41042</v>
      </c>
      <c r="N14" s="88">
        <v>382385271.16298002</v>
      </c>
      <c r="O14" s="88">
        <v>309370016.03444004</v>
      </c>
      <c r="P14" s="88">
        <v>248054911.18341002</v>
      </c>
      <c r="Q14" s="88">
        <v>190630073.95913002</v>
      </c>
      <c r="R14" s="266">
        <v>134203256.45058</v>
      </c>
      <c r="S14" s="88">
        <v>76558921.562789991</v>
      </c>
      <c r="T14" s="261">
        <v>38727996</v>
      </c>
      <c r="U14" s="88">
        <v>755830810</v>
      </c>
      <c r="V14" s="88">
        <v>788277642</v>
      </c>
      <c r="W14" s="88">
        <v>907506360</v>
      </c>
      <c r="X14" s="88">
        <v>1007449417</v>
      </c>
      <c r="Y14" s="88">
        <v>28677017</v>
      </c>
      <c r="Z14" s="88">
        <v>44330190</v>
      </c>
    </row>
    <row r="15" spans="1:26" s="85" customFormat="1" ht="19.5">
      <c r="A15" s="86" t="s">
        <v>282</v>
      </c>
      <c r="B15" s="87"/>
      <c r="C15" s="88">
        <v>234407638.05367997</v>
      </c>
      <c r="D15" s="88">
        <v>183571119.68067998</v>
      </c>
      <c r="E15" s="88">
        <v>102283859.53524999</v>
      </c>
      <c r="F15" s="88">
        <v>63736814.37427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267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</row>
    <row r="16" spans="1:26" s="85" customFormat="1" ht="19.5">
      <c r="A16" s="86" t="s">
        <v>135</v>
      </c>
      <c r="B16" s="87"/>
      <c r="C16" s="271">
        <v>155863012.33920002</v>
      </c>
      <c r="D16" s="88">
        <v>134809372.9364</v>
      </c>
      <c r="E16" s="88">
        <v>114896081.2225</v>
      </c>
      <c r="F16" s="88">
        <v>84004362.342500001</v>
      </c>
      <c r="G16" s="88">
        <v>49166044.870300002</v>
      </c>
      <c r="H16" s="88">
        <v>24283235.216400001</v>
      </c>
      <c r="I16" s="88">
        <v>532522682</v>
      </c>
      <c r="J16" s="88">
        <v>511393221.63629997</v>
      </c>
      <c r="K16" s="88">
        <v>486054673.55340004</v>
      </c>
      <c r="L16" s="267">
        <v>448040163.27410001</v>
      </c>
      <c r="M16" s="88">
        <v>412140807.20469999</v>
      </c>
      <c r="N16" s="88">
        <v>348068123.29369998</v>
      </c>
      <c r="O16" s="88">
        <v>283968655.1354</v>
      </c>
      <c r="P16" s="88">
        <v>219909955.01460001</v>
      </c>
      <c r="Q16" s="88">
        <v>170921957.01890001</v>
      </c>
      <c r="R16" s="266">
        <v>134193897.98499998</v>
      </c>
      <c r="S16" s="88">
        <v>90733028.734799996</v>
      </c>
      <c r="T16" s="261">
        <v>40519582</v>
      </c>
      <c r="U16" s="88">
        <v>532522682</v>
      </c>
      <c r="V16" s="88">
        <v>228119589</v>
      </c>
      <c r="W16" s="88">
        <v>340055585</v>
      </c>
      <c r="X16" s="88">
        <v>456409930</v>
      </c>
      <c r="Y16" s="88">
        <v>375124172</v>
      </c>
      <c r="Z16" s="88">
        <v>137023882</v>
      </c>
    </row>
    <row r="17" spans="1:26" s="85" customFormat="1" ht="18.75">
      <c r="A17" s="82" t="s">
        <v>279</v>
      </c>
      <c r="B17" s="87"/>
      <c r="C17" s="88">
        <f>+C18+C19</f>
        <v>725565387.22981</v>
      </c>
      <c r="D17" s="88">
        <f>+D18+D19</f>
        <v>649218828.91135001</v>
      </c>
      <c r="E17" s="88">
        <f>+E18+E19</f>
        <v>196819632.16075</v>
      </c>
      <c r="F17" s="88">
        <f>+F18+F19</f>
        <v>24395849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</row>
    <row r="18" spans="1:26" s="85" customFormat="1" ht="18.75">
      <c r="A18" s="86" t="s">
        <v>280</v>
      </c>
      <c r="B18" s="87"/>
      <c r="C18" s="88">
        <v>711991407.22981</v>
      </c>
      <c r="D18" s="88">
        <v>635644848.91135001</v>
      </c>
      <c r="E18" s="88">
        <v>183245652.16075</v>
      </c>
      <c r="F18" s="88">
        <v>24395849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</row>
    <row r="19" spans="1:26" s="85" customFormat="1" ht="18.75">
      <c r="A19" s="86" t="s">
        <v>296</v>
      </c>
      <c r="B19" s="89"/>
      <c r="C19" s="90">
        <v>13573980</v>
      </c>
      <c r="D19" s="90">
        <v>13573980</v>
      </c>
      <c r="E19" s="90">
        <v>13573980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</row>
    <row r="20" spans="1:26" s="85" customFormat="1" ht="18.75">
      <c r="A20" s="82" t="s">
        <v>100</v>
      </c>
      <c r="B20" s="91"/>
      <c r="C20" s="92">
        <v>661287.07536999998</v>
      </c>
      <c r="D20" s="92">
        <v>566760.48691999994</v>
      </c>
      <c r="E20" s="258">
        <v>635893.08092999994</v>
      </c>
      <c r="F20" s="258">
        <v>569168.14922000002</v>
      </c>
      <c r="G20" s="92">
        <v>245919.91256999999</v>
      </c>
      <c r="H20" s="92">
        <v>169281.69759</v>
      </c>
      <c r="I20" s="92">
        <v>10894084</v>
      </c>
      <c r="J20" s="92">
        <v>10757465.177649999</v>
      </c>
      <c r="K20" s="92">
        <v>10447185.00351</v>
      </c>
      <c r="L20" s="92">
        <v>10183927.86383</v>
      </c>
      <c r="M20" s="92">
        <v>9960373.0457999986</v>
      </c>
      <c r="N20" s="92">
        <v>9590267.6407099981</v>
      </c>
      <c r="O20" s="92">
        <v>9273749.6423499994</v>
      </c>
      <c r="P20" s="92">
        <v>8988018.7518500015</v>
      </c>
      <c r="Q20" s="92">
        <v>8742714.9210499991</v>
      </c>
      <c r="R20" s="92">
        <v>5117280.0947200004</v>
      </c>
      <c r="S20" s="92">
        <v>5114899.9699200001</v>
      </c>
      <c r="T20" s="92">
        <v>0</v>
      </c>
      <c r="U20" s="92">
        <v>10894084</v>
      </c>
      <c r="V20" s="92">
        <v>5556650</v>
      </c>
      <c r="W20" s="92">
        <v>174897.84078</v>
      </c>
      <c r="X20" s="92">
        <v>666242.60571999999</v>
      </c>
      <c r="Y20" s="92">
        <v>104299.58620000001</v>
      </c>
      <c r="Z20" s="92">
        <v>71683</v>
      </c>
    </row>
    <row r="21" spans="1:26" s="81" customFormat="1" ht="19.5">
      <c r="A21" s="77" t="s">
        <v>185</v>
      </c>
      <c r="B21" s="94">
        <v>32</v>
      </c>
      <c r="C21" s="95">
        <v>95296134.984060004</v>
      </c>
      <c r="D21" s="95">
        <v>78583980.651649997</v>
      </c>
      <c r="E21" s="95">
        <v>62509689.329439998</v>
      </c>
      <c r="F21" s="95">
        <v>47702762.744790003</v>
      </c>
      <c r="G21" s="95">
        <v>30038195.11826</v>
      </c>
      <c r="H21" s="95">
        <v>15308126.355139999</v>
      </c>
      <c r="I21" s="95">
        <v>189843102</v>
      </c>
      <c r="J21" s="95">
        <v>167158624.87976</v>
      </c>
      <c r="K21" s="95">
        <v>150227779.61848</v>
      </c>
      <c r="L21" s="95">
        <v>133767331.66160001</v>
      </c>
      <c r="M21" s="95">
        <v>118814444.43249001</v>
      </c>
      <c r="N21" s="95">
        <v>103392552.19600001</v>
      </c>
      <c r="O21" s="95">
        <v>87749512.651350006</v>
      </c>
      <c r="P21" s="95">
        <v>72024017.694210008</v>
      </c>
      <c r="Q21" s="95">
        <v>56700914.334430002</v>
      </c>
      <c r="R21" s="95">
        <v>42330032.55139</v>
      </c>
      <c r="S21" s="95">
        <v>27724000.809639998</v>
      </c>
      <c r="T21" s="95">
        <v>14571864</v>
      </c>
      <c r="U21" s="95">
        <v>189843102</v>
      </c>
      <c r="V21" s="95">
        <v>184194700</v>
      </c>
      <c r="W21" s="95">
        <v>171798710</v>
      </c>
      <c r="X21" s="95">
        <v>159741456</v>
      </c>
      <c r="Y21" s="95">
        <v>153732205</v>
      </c>
      <c r="Z21" s="95">
        <v>137452023</v>
      </c>
    </row>
    <row r="22" spans="1:26" s="81" customFormat="1" ht="19.5">
      <c r="A22" s="77" t="s">
        <v>186</v>
      </c>
      <c r="B22" s="94">
        <v>33</v>
      </c>
      <c r="C22" s="95">
        <v>267969998.82561004</v>
      </c>
      <c r="D22" s="95">
        <v>246436831.49773002</v>
      </c>
      <c r="E22" s="95">
        <v>363369685.90110004</v>
      </c>
      <c r="F22" s="95">
        <v>436569005.02456003</v>
      </c>
      <c r="G22" s="95">
        <v>144954075.33822</v>
      </c>
      <c r="H22" s="95">
        <v>80541586.48966001</v>
      </c>
      <c r="I22" s="95">
        <v>34648986</v>
      </c>
      <c r="J22" s="95">
        <v>180642068.31351995</v>
      </c>
      <c r="K22" s="95">
        <v>76524298.751379997</v>
      </c>
      <c r="L22" s="95">
        <v>133639147.83354002</v>
      </c>
      <c r="M22" s="95">
        <v>104292548.81686001</v>
      </c>
      <c r="N22" s="95">
        <v>20886686.96768</v>
      </c>
      <c r="O22" s="95">
        <v>5804074.1076999996</v>
      </c>
      <c r="P22" s="95">
        <v>70268229.55915001</v>
      </c>
      <c r="Q22" s="95">
        <v>8992461.2535599992</v>
      </c>
      <c r="R22" s="95">
        <v>18868062.017820001</v>
      </c>
      <c r="S22" s="95">
        <v>26347730.18431</v>
      </c>
      <c r="T22" s="262">
        <v>20920000</v>
      </c>
      <c r="U22" s="95">
        <v>34648986</v>
      </c>
      <c r="V22" s="95">
        <v>146529313</v>
      </c>
      <c r="W22" s="95">
        <v>26569775</v>
      </c>
      <c r="X22" s="95">
        <v>36804298</v>
      </c>
      <c r="Y22" s="95">
        <v>474850134</v>
      </c>
      <c r="Z22" s="95">
        <v>464773181</v>
      </c>
    </row>
    <row r="23" spans="1:26" s="81" customFormat="1" ht="19.5">
      <c r="A23" s="77" t="s">
        <v>187</v>
      </c>
      <c r="B23" s="94">
        <v>34</v>
      </c>
      <c r="C23" s="95">
        <v>44339426.441230007</v>
      </c>
      <c r="D23" s="95">
        <v>35953053.765709996</v>
      </c>
      <c r="E23" s="95">
        <v>31585010.889290001</v>
      </c>
      <c r="F23" s="95">
        <v>37279773.737699993</v>
      </c>
      <c r="G23" s="95">
        <v>26064304.75807</v>
      </c>
      <c r="H23" s="95">
        <v>11692502.465219999</v>
      </c>
      <c r="I23" s="95">
        <v>221034409</v>
      </c>
      <c r="J23" s="95">
        <v>189414181.42774001</v>
      </c>
      <c r="K23" s="95">
        <v>162823345.76253</v>
      </c>
      <c r="L23" s="95">
        <v>136201713.84647</v>
      </c>
      <c r="M23" s="95">
        <v>108282382.33716001</v>
      </c>
      <c r="N23" s="95">
        <v>84006228.645149991</v>
      </c>
      <c r="O23" s="95">
        <v>62195735.268270001</v>
      </c>
      <c r="P23" s="95">
        <v>46762329.631659999</v>
      </c>
      <c r="Q23" s="95">
        <v>36156642.914379999</v>
      </c>
      <c r="R23" s="95">
        <v>22275610.440509997</v>
      </c>
      <c r="S23" s="95">
        <v>4684786.8160500005</v>
      </c>
      <c r="T23" s="95">
        <v>380732</v>
      </c>
      <c r="U23" s="95">
        <v>221034409</v>
      </c>
      <c r="V23" s="95">
        <v>171563464</v>
      </c>
      <c r="W23" s="95">
        <v>265578081</v>
      </c>
      <c r="X23" s="95">
        <v>299535593</v>
      </c>
      <c r="Y23" s="95">
        <v>308388759</v>
      </c>
      <c r="Z23" s="95">
        <v>187276910</v>
      </c>
    </row>
    <row r="24" spans="1:26" s="81" customFormat="1" ht="19.5">
      <c r="A24" s="77" t="s">
        <v>188</v>
      </c>
      <c r="B24" s="94">
        <v>35</v>
      </c>
      <c r="C24" s="95">
        <v>14069360.037350001</v>
      </c>
      <c r="D24" s="95">
        <v>12838199.04415</v>
      </c>
      <c r="E24" s="95">
        <v>10301994.445459999</v>
      </c>
      <c r="F24" s="95">
        <v>9057323.6416200008</v>
      </c>
      <c r="G24" s="95">
        <v>5793531.3500300003</v>
      </c>
      <c r="H24" s="95">
        <v>3190200.0227800002</v>
      </c>
      <c r="I24" s="95">
        <v>64779348</v>
      </c>
      <c r="J24" s="95">
        <v>56828435.786690004</v>
      </c>
      <c r="K24" s="95">
        <v>53963570.698899999</v>
      </c>
      <c r="L24" s="95">
        <v>47447855.329800002</v>
      </c>
      <c r="M24" s="95">
        <v>40203838.660800003</v>
      </c>
      <c r="N24" s="95">
        <v>35111404.92148</v>
      </c>
      <c r="O24" s="95">
        <v>24169091.187860001</v>
      </c>
      <c r="P24" s="95">
        <v>19975853.23387</v>
      </c>
      <c r="Q24" s="95">
        <v>16126939.48996</v>
      </c>
      <c r="R24" s="95">
        <v>12005195.895000001</v>
      </c>
      <c r="S24" s="95">
        <v>7612730.52147</v>
      </c>
      <c r="T24" s="95">
        <v>3093328</v>
      </c>
      <c r="U24" s="95">
        <v>64779348</v>
      </c>
      <c r="V24" s="95">
        <v>54343542</v>
      </c>
      <c r="W24" s="95">
        <v>30363154</v>
      </c>
      <c r="X24" s="95">
        <v>38068624</v>
      </c>
      <c r="Y24" s="95">
        <f>36594821-1</f>
        <v>36594820</v>
      </c>
      <c r="Z24" s="95">
        <v>61700941</v>
      </c>
    </row>
    <row r="25" spans="1:26" s="81" customFormat="1" ht="23.25" thickBot="1">
      <c r="A25" s="97" t="s">
        <v>189</v>
      </c>
      <c r="B25" s="98"/>
      <c r="C25" s="229">
        <f>+C24+C23+C22+C21+C11</f>
        <v>8194181544.9021196</v>
      </c>
      <c r="D25" s="229">
        <f t="shared" ref="D25:T25" si="5">+D24+D23+D22+D21+D11</f>
        <v>7665188212.3036995</v>
      </c>
      <c r="E25" s="229">
        <f t="shared" si="5"/>
        <v>6873407312.8186207</v>
      </c>
      <c r="F25" s="229">
        <f t="shared" si="5"/>
        <v>5766237432.4521704</v>
      </c>
      <c r="G25" s="229">
        <f t="shared" si="5"/>
        <v>3735289715.5130997</v>
      </c>
      <c r="H25" s="229">
        <f t="shared" si="5"/>
        <v>2071435946.6514301</v>
      </c>
      <c r="I25" s="229">
        <f t="shared" si="5"/>
        <v>9447220211</v>
      </c>
      <c r="J25" s="229">
        <f t="shared" si="5"/>
        <v>9547523059.6679001</v>
      </c>
      <c r="K25" s="229">
        <f t="shared" si="5"/>
        <v>9361628266.6786194</v>
      </c>
      <c r="L25" s="229">
        <f t="shared" si="5"/>
        <v>8960761130.1932907</v>
      </c>
      <c r="M25" s="229">
        <f t="shared" si="5"/>
        <v>9402189326.7954197</v>
      </c>
      <c r="N25" s="229">
        <f t="shared" si="5"/>
        <v>6379995059.666831</v>
      </c>
      <c r="O25" s="229">
        <f t="shared" si="5"/>
        <v>5957823588.3758507</v>
      </c>
      <c r="P25" s="229">
        <f t="shared" si="5"/>
        <v>4691306757.8501902</v>
      </c>
      <c r="Q25" s="229">
        <f t="shared" si="5"/>
        <v>2626352780.3183198</v>
      </c>
      <c r="R25" s="229">
        <f t="shared" si="5"/>
        <v>2474866785.4154396</v>
      </c>
      <c r="S25" s="229">
        <f t="shared" si="5"/>
        <v>895908660.13652015</v>
      </c>
      <c r="T25" s="229">
        <f t="shared" si="5"/>
        <v>705918568</v>
      </c>
      <c r="U25" s="229">
        <f t="shared" ref="U25:W25" si="6">+U24+U23+U22+U21+U11</f>
        <v>9447220211</v>
      </c>
      <c r="V25" s="229">
        <f t="shared" si="6"/>
        <v>4066387261</v>
      </c>
      <c r="W25" s="229">
        <f t="shared" si="6"/>
        <v>3329972717.8407798</v>
      </c>
      <c r="X25" s="229">
        <v>3129647350.60572</v>
      </c>
      <c r="Y25" s="229">
        <f>+Y11+Y21+Y22+Y23+Y24</f>
        <v>1697505841.5862</v>
      </c>
      <c r="Z25" s="229">
        <f>+Z11+Z21+Z22+Z23+Z24</f>
        <v>1518473027.8378501</v>
      </c>
    </row>
    <row r="26" spans="1:26" s="81" customFormat="1" ht="20.25" thickTop="1">
      <c r="A26" s="100"/>
      <c r="B26" s="94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s="76" customFormat="1" ht="21">
      <c r="A27" s="72" t="s">
        <v>190</v>
      </c>
      <c r="B27" s="101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s="81" customFormat="1" ht="19.5">
      <c r="A28" s="77" t="s">
        <v>191</v>
      </c>
      <c r="B28" s="78"/>
      <c r="C28" s="79">
        <f>+C31+C32+C39+C38+C35</f>
        <v>752919842.48469996</v>
      </c>
      <c r="D28" s="79">
        <f>+D31+D32+D39+D38+D35</f>
        <v>533271917.18493003</v>
      </c>
      <c r="E28" s="79">
        <f>+E31+E32+E39+E38+E35</f>
        <v>428790042.82082999</v>
      </c>
      <c r="F28" s="79">
        <f>+F31+F32+F39+F38+F35</f>
        <v>320023063.06574005</v>
      </c>
      <c r="G28" s="79">
        <f t="shared" ref="G28:U28" si="7">+G31+G32+G39+G38</f>
        <v>136619330.55866998</v>
      </c>
      <c r="H28" s="79">
        <f t="shared" si="7"/>
        <v>60137472.084940001</v>
      </c>
      <c r="I28" s="79">
        <f t="shared" si="7"/>
        <v>1252458236</v>
      </c>
      <c r="J28" s="79">
        <f t="shared" si="7"/>
        <v>1176300503.8947701</v>
      </c>
      <c r="K28" s="79">
        <f t="shared" si="7"/>
        <v>1088822413.5658598</v>
      </c>
      <c r="L28" s="79">
        <f t="shared" si="7"/>
        <v>985975906.15254009</v>
      </c>
      <c r="M28" s="79">
        <f t="shared" si="7"/>
        <v>882554127.91332996</v>
      </c>
      <c r="N28" s="79">
        <f t="shared" si="7"/>
        <v>746149808.0447799</v>
      </c>
      <c r="O28" s="79">
        <f t="shared" si="7"/>
        <v>608448946.19979</v>
      </c>
      <c r="P28" s="79">
        <f t="shared" si="7"/>
        <v>476139597.35228997</v>
      </c>
      <c r="Q28" s="79">
        <f t="shared" si="7"/>
        <v>356682535.56720001</v>
      </c>
      <c r="R28" s="79">
        <f t="shared" si="7"/>
        <v>252466098.50013003</v>
      </c>
      <c r="S28" s="79">
        <f t="shared" si="7"/>
        <v>149563290.48372</v>
      </c>
      <c r="T28" s="79">
        <f t="shared" si="7"/>
        <v>57742310</v>
      </c>
      <c r="U28" s="79">
        <f t="shared" si="7"/>
        <v>1252458236</v>
      </c>
      <c r="V28" s="79">
        <f t="shared" ref="V28:Z28" si="8">+V31+V32+V39+V38</f>
        <v>856367473</v>
      </c>
      <c r="W28" s="79">
        <f t="shared" si="8"/>
        <v>1555338194</v>
      </c>
      <c r="X28" s="79">
        <f t="shared" si="8"/>
        <v>1568403484</v>
      </c>
      <c r="Y28" s="79">
        <f t="shared" si="8"/>
        <v>1088602925</v>
      </c>
      <c r="Z28" s="79">
        <f t="shared" si="8"/>
        <v>880954470</v>
      </c>
    </row>
    <row r="29" spans="1:26" s="85" customFormat="1" ht="18.75">
      <c r="A29" s="82" t="s">
        <v>184</v>
      </c>
      <c r="B29" s="83"/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</row>
    <row r="30" spans="1:26" s="102" customFormat="1" ht="18.75">
      <c r="A30" s="82" t="s">
        <v>136</v>
      </c>
      <c r="B30" s="87"/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</row>
    <row r="31" spans="1:26" s="85" customFormat="1" ht="18.75">
      <c r="A31" s="82" t="s">
        <v>160</v>
      </c>
      <c r="B31" s="83">
        <v>36</v>
      </c>
      <c r="C31" s="93">
        <v>448509648.55488002</v>
      </c>
      <c r="D31" s="93">
        <v>358561386.37389004</v>
      </c>
      <c r="E31" s="93">
        <v>268461305.78574997</v>
      </c>
      <c r="F31" s="93">
        <v>202604459.85289001</v>
      </c>
      <c r="G31" s="93">
        <v>135749439.21267</v>
      </c>
      <c r="H31" s="93">
        <v>59766974.364940003</v>
      </c>
      <c r="I31" s="93">
        <v>1229309664</v>
      </c>
      <c r="J31" s="93">
        <v>1171805995.8577702</v>
      </c>
      <c r="K31" s="93">
        <v>1084620665.9798598</v>
      </c>
      <c r="L31" s="93">
        <v>982113431.09854007</v>
      </c>
      <c r="M31" s="93">
        <v>879132385.51332998</v>
      </c>
      <c r="N31" s="93">
        <v>743193698.56877995</v>
      </c>
      <c r="O31" s="93">
        <v>606082192.21779001</v>
      </c>
      <c r="P31" s="93">
        <v>474175958.63828999</v>
      </c>
      <c r="Q31" s="93">
        <v>355015380.17519999</v>
      </c>
      <c r="R31" s="93">
        <v>251071580.05913001</v>
      </c>
      <c r="S31" s="93">
        <v>148601033.69771999</v>
      </c>
      <c r="T31" s="93">
        <v>57217971</v>
      </c>
      <c r="U31" s="93">
        <v>1229309664</v>
      </c>
      <c r="V31" s="93">
        <v>850495723</v>
      </c>
      <c r="W31" s="93">
        <v>1355378494</v>
      </c>
      <c r="X31" s="93">
        <v>1426747796</v>
      </c>
      <c r="Y31" s="93">
        <v>571614765</v>
      </c>
      <c r="Z31" s="93">
        <v>423710003</v>
      </c>
    </row>
    <row r="32" spans="1:26" s="85" customFormat="1" ht="18.75">
      <c r="A32" s="103" t="s">
        <v>192</v>
      </c>
      <c r="B32" s="83">
        <v>37</v>
      </c>
      <c r="C32" s="93">
        <v>55307010.104699999</v>
      </c>
      <c r="D32" s="93">
        <v>50928246.8081</v>
      </c>
      <c r="E32" s="93">
        <v>36892315.644099995</v>
      </c>
      <c r="F32" s="93">
        <v>12248432.343799999</v>
      </c>
      <c r="G32" s="93">
        <f t="shared" ref="G32:T32" si="9">+G33+G34</f>
        <v>869891.34600000002</v>
      </c>
      <c r="H32" s="93">
        <f t="shared" si="9"/>
        <v>370497.72000000003</v>
      </c>
      <c r="I32" s="93">
        <f t="shared" si="9"/>
        <v>5644855</v>
      </c>
      <c r="J32" s="93">
        <f t="shared" si="9"/>
        <v>4494508.0369999995</v>
      </c>
      <c r="K32" s="93">
        <f t="shared" si="9"/>
        <v>4201747.5860000001</v>
      </c>
      <c r="L32" s="93">
        <f t="shared" si="9"/>
        <v>3862475.054</v>
      </c>
      <c r="M32" s="93">
        <f t="shared" si="9"/>
        <v>3421742.4</v>
      </c>
      <c r="N32" s="93">
        <f t="shared" si="9"/>
        <v>2956109.4760000003</v>
      </c>
      <c r="O32" s="93">
        <f t="shared" si="9"/>
        <v>2366753.9820000003</v>
      </c>
      <c r="P32" s="93">
        <f t="shared" si="9"/>
        <v>1963638.7139999999</v>
      </c>
      <c r="Q32" s="93">
        <f t="shared" si="9"/>
        <v>1667155.392</v>
      </c>
      <c r="R32" s="93">
        <f t="shared" si="9"/>
        <v>1394518.4409999999</v>
      </c>
      <c r="S32" s="93">
        <f t="shared" si="9"/>
        <v>962256.78600000008</v>
      </c>
      <c r="T32" s="93">
        <f t="shared" si="9"/>
        <v>522208</v>
      </c>
      <c r="U32" s="93">
        <f t="shared" ref="U32:V32" si="10">+U33+U34</f>
        <v>5644855</v>
      </c>
      <c r="V32" s="93">
        <f t="shared" si="10"/>
        <v>5871750</v>
      </c>
      <c r="W32" s="93">
        <v>6435931</v>
      </c>
      <c r="X32" s="93">
        <v>141655688</v>
      </c>
      <c r="Y32" s="93">
        <v>516968402</v>
      </c>
      <c r="Z32" s="93">
        <v>457244467</v>
      </c>
    </row>
    <row r="33" spans="1:26" s="85" customFormat="1" ht="19.5">
      <c r="A33" s="104" t="s">
        <v>193</v>
      </c>
      <c r="B33" s="87"/>
      <c r="C33" s="88">
        <v>55307010.104699999</v>
      </c>
      <c r="D33" s="88">
        <v>50928246.8081</v>
      </c>
      <c r="E33" s="88">
        <v>36892315.644099995</v>
      </c>
      <c r="F33" s="88">
        <v>12248432.343799999</v>
      </c>
      <c r="G33" s="88">
        <v>869891.34600000002</v>
      </c>
      <c r="H33" s="88">
        <v>370497.72000000003</v>
      </c>
      <c r="I33" s="88">
        <v>5644855</v>
      </c>
      <c r="J33" s="88">
        <v>4494508.0369999995</v>
      </c>
      <c r="K33" s="88">
        <v>4201747.5860000001</v>
      </c>
      <c r="L33" s="88">
        <v>3862475.054</v>
      </c>
      <c r="M33" s="88">
        <v>3421742.4</v>
      </c>
      <c r="N33" s="88">
        <v>2956109.4760000003</v>
      </c>
      <c r="O33" s="88">
        <v>2366753.9820000003</v>
      </c>
      <c r="P33" s="267">
        <v>1963638.7139999999</v>
      </c>
      <c r="Q33" s="88">
        <v>1667155.392</v>
      </c>
      <c r="R33" s="88">
        <v>1394518.4409999999</v>
      </c>
      <c r="S33" s="88">
        <v>962256.78600000008</v>
      </c>
      <c r="T33" s="263">
        <v>522208</v>
      </c>
      <c r="U33" s="88">
        <v>5644855</v>
      </c>
      <c r="V33" s="88">
        <v>5871750</v>
      </c>
      <c r="W33" s="88">
        <v>6435931</v>
      </c>
      <c r="X33" s="88">
        <v>10452213</v>
      </c>
      <c r="Y33" s="88">
        <v>6660780</v>
      </c>
      <c r="Z33" s="88">
        <v>13795959</v>
      </c>
    </row>
    <row r="34" spans="1:26" s="85" customFormat="1" ht="18.75">
      <c r="A34" s="104" t="s">
        <v>159</v>
      </c>
      <c r="B34" s="87"/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131203475</v>
      </c>
      <c r="Y34" s="88">
        <v>510307622</v>
      </c>
      <c r="Z34" s="88">
        <v>443448508</v>
      </c>
    </row>
    <row r="35" spans="1:26" s="85" customFormat="1" ht="18.75">
      <c r="A35" s="103" t="s">
        <v>283</v>
      </c>
      <c r="B35" s="87"/>
      <c r="C35" s="88">
        <v>249103183.82511997</v>
      </c>
      <c r="D35" s="88">
        <v>123782284.00294</v>
      </c>
      <c r="E35" s="88">
        <v>123436421.39098001</v>
      </c>
      <c r="F35" s="88">
        <v>105170170.86905001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</row>
    <row r="36" spans="1:26" s="85" customFormat="1" ht="18.75">
      <c r="A36" s="104" t="s">
        <v>280</v>
      </c>
      <c r="B36" s="87"/>
      <c r="C36" s="88">
        <v>135696225.82512</v>
      </c>
      <c r="D36" s="88">
        <v>10375326.002940001</v>
      </c>
      <c r="E36" s="88">
        <v>23394687.129529998</v>
      </c>
      <c r="F36" s="88">
        <v>50248233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88">
        <v>0</v>
      </c>
      <c r="Z36" s="88">
        <v>0</v>
      </c>
    </row>
    <row r="37" spans="1:26" s="85" customFormat="1" ht="18.75">
      <c r="A37" s="104" t="s">
        <v>281</v>
      </c>
      <c r="B37" s="87"/>
      <c r="C37" s="88">
        <v>113406958</v>
      </c>
      <c r="D37" s="88">
        <v>113406958</v>
      </c>
      <c r="E37" s="88">
        <v>100041734.26144999</v>
      </c>
      <c r="F37" s="88">
        <v>54921937.869050004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88">
        <v>0</v>
      </c>
      <c r="Z37" s="88">
        <v>0</v>
      </c>
    </row>
    <row r="38" spans="1:26" s="85" customFormat="1" ht="18.75">
      <c r="A38" s="103" t="s">
        <v>255</v>
      </c>
      <c r="B38" s="87"/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17503717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17503717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</row>
    <row r="39" spans="1:26" s="85" customFormat="1" ht="18.75">
      <c r="A39" s="82" t="s">
        <v>64</v>
      </c>
      <c r="B39" s="87"/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264">
        <v>2131</v>
      </c>
      <c r="U39" s="93">
        <v>0</v>
      </c>
      <c r="V39" s="93">
        <v>0</v>
      </c>
      <c r="W39" s="93">
        <v>193523769</v>
      </c>
      <c r="X39" s="93">
        <v>0</v>
      </c>
      <c r="Y39" s="93">
        <v>19758</v>
      </c>
      <c r="Z39" s="88">
        <v>0</v>
      </c>
    </row>
    <row r="40" spans="1:26" s="81" customFormat="1" ht="19.5">
      <c r="A40" s="77" t="s">
        <v>194</v>
      </c>
      <c r="B40" s="94">
        <v>38</v>
      </c>
      <c r="C40" s="95">
        <v>21991380.938349996</v>
      </c>
      <c r="D40" s="95">
        <v>16380480.38906</v>
      </c>
      <c r="E40" s="95">
        <v>8558741.2933300007</v>
      </c>
      <c r="F40" s="95">
        <v>1323341.2226300002</v>
      </c>
      <c r="G40" s="95">
        <v>5479988.8907500003</v>
      </c>
      <c r="H40" s="95">
        <v>3067836.9543699999</v>
      </c>
      <c r="I40" s="95">
        <v>38603389</v>
      </c>
      <c r="J40" s="95">
        <v>34113676.961400002</v>
      </c>
      <c r="K40" s="95">
        <v>28328596.043919999</v>
      </c>
      <c r="L40" s="95">
        <v>25553186.54792</v>
      </c>
      <c r="M40" s="95">
        <v>22453140.671659999</v>
      </c>
      <c r="N40" s="95">
        <v>20695596.684900004</v>
      </c>
      <c r="O40" s="95">
        <v>15443197.483940002</v>
      </c>
      <c r="P40" s="95">
        <v>12931315.25293</v>
      </c>
      <c r="Q40" s="95">
        <v>10627699.913410001</v>
      </c>
      <c r="R40" s="95">
        <v>7641712.7244100003</v>
      </c>
      <c r="S40" s="95">
        <v>5474859.6166099999</v>
      </c>
      <c r="T40" s="95">
        <v>1689007</v>
      </c>
      <c r="U40" s="95">
        <v>38603389</v>
      </c>
      <c r="V40" s="95">
        <v>33001270</v>
      </c>
      <c r="W40" s="95">
        <v>44282537</v>
      </c>
      <c r="X40" s="95">
        <v>40255948</v>
      </c>
      <c r="Y40" s="95">
        <v>35738529</v>
      </c>
      <c r="Z40" s="95">
        <v>25855616</v>
      </c>
    </row>
    <row r="41" spans="1:26" s="81" customFormat="1" ht="19.5">
      <c r="A41" s="77" t="s">
        <v>195</v>
      </c>
      <c r="B41" s="94">
        <v>39</v>
      </c>
      <c r="C41" s="95">
        <v>48648257.940810002</v>
      </c>
      <c r="D41" s="95">
        <v>39806714.505070001</v>
      </c>
      <c r="E41" s="95">
        <v>30670452.954810001</v>
      </c>
      <c r="F41" s="95">
        <v>23066208.420559999</v>
      </c>
      <c r="G41" s="95">
        <v>15208489.068499999</v>
      </c>
      <c r="H41" s="95">
        <v>7857719.3520600004</v>
      </c>
      <c r="I41" s="95">
        <v>88084153</v>
      </c>
      <c r="J41" s="95">
        <v>80226434.059799999</v>
      </c>
      <c r="K41" s="95">
        <v>72622189.525549993</v>
      </c>
      <c r="L41" s="95">
        <v>64764470.173490003</v>
      </c>
      <c r="M41" s="95">
        <v>57160225.639240004</v>
      </c>
      <c r="N41" s="95">
        <v>49302506.287180007</v>
      </c>
      <c r="O41" s="95">
        <v>41444786.935120009</v>
      </c>
      <c r="P41" s="95">
        <v>33840542.400870003</v>
      </c>
      <c r="Q41" s="95">
        <v>26721848.896840002</v>
      </c>
      <c r="R41" s="95">
        <v>20041386.672630001</v>
      </c>
      <c r="S41" s="95">
        <v>13138242.37428</v>
      </c>
      <c r="T41" s="95">
        <v>6903144</v>
      </c>
      <c r="U41" s="95">
        <v>88084153</v>
      </c>
      <c r="V41" s="95">
        <v>82801945</v>
      </c>
      <c r="W41" s="95">
        <v>86357836</v>
      </c>
      <c r="X41" s="95">
        <v>61248795</v>
      </c>
      <c r="Y41" s="95">
        <v>30161409</v>
      </c>
      <c r="Z41" s="95">
        <v>27102325</v>
      </c>
    </row>
    <row r="42" spans="1:26" s="81" customFormat="1" ht="19.5">
      <c r="A42" s="77" t="s">
        <v>186</v>
      </c>
      <c r="B42" s="94">
        <v>33</v>
      </c>
      <c r="C42" s="95">
        <v>15617500.272700001</v>
      </c>
      <c r="D42" s="95">
        <v>14271476.457040001</v>
      </c>
      <c r="E42" s="95">
        <v>23707331.908599999</v>
      </c>
      <c r="F42" s="95">
        <v>29015327.613909997</v>
      </c>
      <c r="G42" s="95">
        <v>9917617.0378999989</v>
      </c>
      <c r="H42" s="95">
        <v>5397964.6469900003</v>
      </c>
      <c r="I42" s="95">
        <v>12699212</v>
      </c>
      <c r="J42" s="95">
        <v>32927883.766670007</v>
      </c>
      <c r="K42" s="95">
        <v>19139483.633249998</v>
      </c>
      <c r="L42" s="95">
        <v>29420166.542659998</v>
      </c>
      <c r="M42" s="95">
        <v>25302224.056150001</v>
      </c>
      <c r="N42" s="95">
        <v>5302218.4574399991</v>
      </c>
      <c r="O42" s="95">
        <v>31217196.700819999</v>
      </c>
      <c r="P42" s="95">
        <v>14158082.47632</v>
      </c>
      <c r="Q42" s="95">
        <v>10330938.807460001</v>
      </c>
      <c r="R42" s="95">
        <v>43587260.707369998</v>
      </c>
      <c r="S42" s="95">
        <v>97516011.39102</v>
      </c>
      <c r="T42" s="95">
        <v>74907352.957099989</v>
      </c>
      <c r="U42" s="95">
        <v>12699212</v>
      </c>
      <c r="V42" s="95">
        <v>44133329</v>
      </c>
      <c r="W42" s="95">
        <v>1428418</v>
      </c>
      <c r="X42" s="95">
        <v>179706919</v>
      </c>
      <c r="Y42" s="95">
        <v>206448447</v>
      </c>
      <c r="Z42" s="95">
        <v>41795230</v>
      </c>
    </row>
    <row r="43" spans="1:26" s="81" customFormat="1" ht="19.5">
      <c r="A43" s="77" t="s">
        <v>196</v>
      </c>
      <c r="B43" s="94">
        <v>10</v>
      </c>
      <c r="C43" s="95">
        <v>85213634.923050001</v>
      </c>
      <c r="D43" s="95">
        <v>67916904.481590003</v>
      </c>
      <c r="E43" s="95">
        <v>55272071.054749995</v>
      </c>
      <c r="F43" s="95">
        <v>43595695.004269995</v>
      </c>
      <c r="G43" s="95">
        <f t="shared" ref="G43:T43" si="11">+G44+G45+G46</f>
        <v>26584241.403859995</v>
      </c>
      <c r="H43" s="95">
        <f t="shared" si="11"/>
        <v>15558403.750010001</v>
      </c>
      <c r="I43" s="95">
        <f t="shared" si="11"/>
        <v>231395758</v>
      </c>
      <c r="J43" s="95">
        <f t="shared" si="11"/>
        <v>191162982.01067001</v>
      </c>
      <c r="K43" s="95">
        <f t="shared" si="11"/>
        <v>162486088.72530001</v>
      </c>
      <c r="L43" s="95">
        <f t="shared" si="11"/>
        <v>134742405.14707002</v>
      </c>
      <c r="M43" s="95">
        <f t="shared" si="11"/>
        <v>113539829.06713</v>
      </c>
      <c r="N43" s="95">
        <f t="shared" si="11"/>
        <v>94523441.649509981</v>
      </c>
      <c r="O43" s="95">
        <f t="shared" si="11"/>
        <v>77874948.308109999</v>
      </c>
      <c r="P43" s="95">
        <f t="shared" si="11"/>
        <v>62685846.703869998</v>
      </c>
      <c r="Q43" s="95">
        <f t="shared" si="11"/>
        <v>49498654.420379996</v>
      </c>
      <c r="R43" s="95">
        <f t="shared" si="11"/>
        <v>35263900.395879999</v>
      </c>
      <c r="S43" s="95">
        <f t="shared" si="11"/>
        <v>22167382.566649999</v>
      </c>
      <c r="T43" s="95">
        <f t="shared" si="11"/>
        <v>10659130</v>
      </c>
      <c r="U43" s="95">
        <f t="shared" ref="U43:Z43" si="12">+U44+U45+U46</f>
        <v>231395758</v>
      </c>
      <c r="V43" s="95">
        <f t="shared" si="12"/>
        <v>213214391</v>
      </c>
      <c r="W43" s="95">
        <f t="shared" si="12"/>
        <v>205095420</v>
      </c>
      <c r="X43" s="95">
        <f t="shared" si="12"/>
        <v>206308762</v>
      </c>
      <c r="Y43" s="95">
        <f t="shared" si="12"/>
        <v>218561820</v>
      </c>
      <c r="Z43" s="95">
        <f t="shared" si="12"/>
        <v>148533840</v>
      </c>
    </row>
    <row r="44" spans="1:26" s="85" customFormat="1" ht="18.75">
      <c r="A44" s="103" t="s">
        <v>197</v>
      </c>
      <c r="B44" s="83"/>
      <c r="C44" s="88">
        <v>47896834.812199995</v>
      </c>
      <c r="D44" s="88">
        <v>36279013.893000007</v>
      </c>
      <c r="E44" s="88">
        <v>26740395.589499999</v>
      </c>
      <c r="F44" s="88">
        <v>18590255.324500002</v>
      </c>
      <c r="G44" s="88">
        <v>9574690.6896000002</v>
      </c>
      <c r="H44" s="88">
        <v>5831005.4304</v>
      </c>
      <c r="I44" s="88">
        <v>124299294</v>
      </c>
      <c r="J44" s="88">
        <v>97148517.91855</v>
      </c>
      <c r="K44" s="88">
        <v>80846289.97285001</v>
      </c>
      <c r="L44" s="88">
        <v>68736529.796980008</v>
      </c>
      <c r="M44" s="88">
        <v>59163556.309379995</v>
      </c>
      <c r="N44" s="88">
        <v>49504489.541379996</v>
      </c>
      <c r="O44" s="88">
        <v>41414718.367580004</v>
      </c>
      <c r="P44" s="88">
        <v>32514029.308880001</v>
      </c>
      <c r="Q44" s="88">
        <v>25970810.767779998</v>
      </c>
      <c r="R44" s="88">
        <v>17990414.40478</v>
      </c>
      <c r="S44" s="88">
        <v>11418428.832979999</v>
      </c>
      <c r="T44" s="88">
        <v>5644341</v>
      </c>
      <c r="U44" s="88">
        <v>124299294</v>
      </c>
      <c r="V44" s="88">
        <v>125765432</v>
      </c>
      <c r="W44" s="88">
        <v>84750565</v>
      </c>
      <c r="X44" s="88">
        <v>67995377</v>
      </c>
      <c r="Y44" s="88">
        <v>87544682</v>
      </c>
      <c r="Z44" s="88">
        <v>74431617</v>
      </c>
    </row>
    <row r="45" spans="1:26" s="85" customFormat="1" ht="18.75">
      <c r="A45" s="103" t="s">
        <v>198</v>
      </c>
      <c r="B45" s="83"/>
      <c r="C45" s="88">
        <v>31726236.780359998</v>
      </c>
      <c r="D45" s="88">
        <v>27156797.469299998</v>
      </c>
      <c r="E45" s="88">
        <v>24842157.426490001</v>
      </c>
      <c r="F45" s="88">
        <v>22314802.743299998</v>
      </c>
      <c r="G45" s="88">
        <v>15293309.118809998</v>
      </c>
      <c r="H45" s="88">
        <v>8797251.47511</v>
      </c>
      <c r="I45" s="88">
        <v>95907103</v>
      </c>
      <c r="J45" s="88">
        <v>84327309.253820017</v>
      </c>
      <c r="K45" s="88">
        <v>73097622.680419996</v>
      </c>
      <c r="L45" s="88">
        <v>58705554.388379999</v>
      </c>
      <c r="M45" s="88">
        <v>47993667.891769998</v>
      </c>
      <c r="N45" s="88">
        <v>39555782.528349996</v>
      </c>
      <c r="O45" s="88">
        <v>32093814.632270001</v>
      </c>
      <c r="P45" s="88">
        <v>26581693.054960001</v>
      </c>
      <c r="Q45" s="88">
        <v>20960791.358059999</v>
      </c>
      <c r="R45" s="88">
        <v>15500969.311219998</v>
      </c>
      <c r="S45" s="88">
        <v>9666117.6640799996</v>
      </c>
      <c r="T45" s="88">
        <v>4435501</v>
      </c>
      <c r="U45" s="88">
        <v>95907103</v>
      </c>
      <c r="V45" s="88">
        <v>78731847</v>
      </c>
      <c r="W45" s="88">
        <v>111574189</v>
      </c>
      <c r="X45" s="88">
        <v>127202062</v>
      </c>
      <c r="Y45" s="88">
        <v>119639429</v>
      </c>
      <c r="Z45" s="88">
        <v>63953028</v>
      </c>
    </row>
    <row r="46" spans="1:26" s="85" customFormat="1" ht="18.75">
      <c r="A46" s="103" t="s">
        <v>199</v>
      </c>
      <c r="B46" s="83"/>
      <c r="C46" s="88">
        <v>5590563.3304900005</v>
      </c>
      <c r="D46" s="88">
        <v>4481093.1192899998</v>
      </c>
      <c r="E46" s="88">
        <v>3689518.0387600004</v>
      </c>
      <c r="F46" s="88">
        <v>2690636.9364700001</v>
      </c>
      <c r="G46" s="88">
        <v>1716241.5954499999</v>
      </c>
      <c r="H46" s="88">
        <v>930146.84450000001</v>
      </c>
      <c r="I46" s="88">
        <v>11189361</v>
      </c>
      <c r="J46" s="88">
        <v>9687154.838299999</v>
      </c>
      <c r="K46" s="88">
        <v>8542176.0720299985</v>
      </c>
      <c r="L46" s="88">
        <v>7300320.9617100004</v>
      </c>
      <c r="M46" s="88">
        <v>6382604.8659800002</v>
      </c>
      <c r="N46" s="88">
        <v>5463169.5797799993</v>
      </c>
      <c r="O46" s="88">
        <v>4366415.3082600003</v>
      </c>
      <c r="P46" s="88">
        <v>3590124.3400300001</v>
      </c>
      <c r="Q46" s="88">
        <v>2567052.2945399997</v>
      </c>
      <c r="R46" s="88">
        <v>1772516.6798800002</v>
      </c>
      <c r="S46" s="88">
        <v>1082836.0695899997</v>
      </c>
      <c r="T46" s="88">
        <v>579288</v>
      </c>
      <c r="U46" s="88">
        <v>11189361</v>
      </c>
      <c r="V46" s="88">
        <v>8717112</v>
      </c>
      <c r="W46" s="88">
        <v>8770666</v>
      </c>
      <c r="X46" s="88">
        <v>11111323</v>
      </c>
      <c r="Y46" s="88">
        <v>11377709</v>
      </c>
      <c r="Z46" s="88">
        <v>10149195</v>
      </c>
    </row>
    <row r="47" spans="1:26" s="81" customFormat="1" ht="19.5">
      <c r="A47" s="105" t="s">
        <v>200</v>
      </c>
      <c r="B47" s="94">
        <v>40</v>
      </c>
      <c r="C47" s="95">
        <v>216324125.71685001</v>
      </c>
      <c r="D47" s="95">
        <v>174788924.87933999</v>
      </c>
      <c r="E47" s="95">
        <v>139718965.47446999</v>
      </c>
      <c r="F47" s="95">
        <v>102764562.26335001</v>
      </c>
      <c r="G47" s="95">
        <v>68017403.813250005</v>
      </c>
      <c r="H47" s="95">
        <v>33867062.17582</v>
      </c>
      <c r="I47" s="95">
        <v>419107558</v>
      </c>
      <c r="J47" s="95">
        <v>374900813.74922001</v>
      </c>
      <c r="K47" s="95">
        <v>339667447.38615996</v>
      </c>
      <c r="L47" s="95">
        <v>305777050.59609997</v>
      </c>
      <c r="M47" s="95">
        <v>270787625.69497001</v>
      </c>
      <c r="N47" s="95">
        <v>238431490.02301002</v>
      </c>
      <c r="O47" s="95">
        <v>205908208.71073002</v>
      </c>
      <c r="P47" s="95">
        <v>165301720.78282997</v>
      </c>
      <c r="Q47" s="95">
        <v>131499123.60597</v>
      </c>
      <c r="R47" s="95">
        <v>98170125.538759992</v>
      </c>
      <c r="S47" s="95">
        <v>65505912.117459998</v>
      </c>
      <c r="T47" s="95">
        <v>31374384</v>
      </c>
      <c r="U47" s="95">
        <v>419107558</v>
      </c>
      <c r="V47" s="95">
        <v>391211891</v>
      </c>
      <c r="W47" s="95">
        <v>443912117</v>
      </c>
      <c r="X47" s="95">
        <v>398956474</v>
      </c>
      <c r="Y47" s="95">
        <v>365824853</v>
      </c>
      <c r="Z47" s="95">
        <v>341473483</v>
      </c>
    </row>
    <row r="48" spans="1:26" s="81" customFormat="1" ht="19.5">
      <c r="A48" s="77" t="s">
        <v>201</v>
      </c>
      <c r="B48" s="94">
        <v>41</v>
      </c>
      <c r="C48" s="95">
        <v>51467654.11191</v>
      </c>
      <c r="D48" s="95">
        <v>42939690.787280001</v>
      </c>
      <c r="E48" s="95">
        <v>35230158.817480005</v>
      </c>
      <c r="F48" s="95">
        <v>27343706.976209998</v>
      </c>
      <c r="G48" s="95">
        <v>17472704.90038</v>
      </c>
      <c r="H48" s="95">
        <v>8050002.6843400002</v>
      </c>
      <c r="I48" s="95">
        <v>107940593</v>
      </c>
      <c r="J48" s="95">
        <v>93397846.689140007</v>
      </c>
      <c r="K48" s="95">
        <v>86004310.715529993</v>
      </c>
      <c r="L48" s="95">
        <v>76503690.399570018</v>
      </c>
      <c r="M48" s="95">
        <v>68002954.056720003</v>
      </c>
      <c r="N48" s="95">
        <v>59614788.855800003</v>
      </c>
      <c r="O48" s="95">
        <v>49449535.910790004</v>
      </c>
      <c r="P48" s="95">
        <v>40509100.767510004</v>
      </c>
      <c r="Q48" s="95">
        <v>32299294.34031</v>
      </c>
      <c r="R48" s="95">
        <v>24353789.934389997</v>
      </c>
      <c r="S48" s="95">
        <v>14782292.46991</v>
      </c>
      <c r="T48" s="95">
        <v>6363883</v>
      </c>
      <c r="U48" s="95">
        <v>107940593</v>
      </c>
      <c r="V48" s="95">
        <v>99159572</v>
      </c>
      <c r="W48" s="95">
        <v>96010287</v>
      </c>
      <c r="X48" s="95">
        <v>95734468</v>
      </c>
      <c r="Y48" s="95">
        <v>77725062</v>
      </c>
      <c r="Z48" s="95">
        <v>70432255</v>
      </c>
    </row>
    <row r="49" spans="1:26" s="81" customFormat="1" ht="19.5">
      <c r="A49" s="77" t="s">
        <v>202</v>
      </c>
      <c r="B49" s="94"/>
      <c r="C49" s="95">
        <v>8633860.0186900012</v>
      </c>
      <c r="D49" s="95">
        <v>7470035.7924899999</v>
      </c>
      <c r="E49" s="95">
        <v>4754556.38</v>
      </c>
      <c r="F49" s="95">
        <v>4029134.9862899999</v>
      </c>
      <c r="G49" s="95">
        <v>3265060.2098499998</v>
      </c>
      <c r="H49" s="95">
        <v>1459309.6131900002</v>
      </c>
      <c r="I49" s="95">
        <v>13635672</v>
      </c>
      <c r="J49" s="95">
        <v>11536938.775319999</v>
      </c>
      <c r="K49" s="95">
        <v>11124834.398719998</v>
      </c>
      <c r="L49" s="95">
        <v>10796648.504749998</v>
      </c>
      <c r="M49" s="95">
        <v>10122025.46421</v>
      </c>
      <c r="N49" s="95">
        <v>9303974.0169900004</v>
      </c>
      <c r="O49" s="95">
        <v>8879257.4887600001</v>
      </c>
      <c r="P49" s="95">
        <v>8004858.4860500004</v>
      </c>
      <c r="Q49" s="95">
        <v>7399037.3384799995</v>
      </c>
      <c r="R49" s="95">
        <v>3970240.1195</v>
      </c>
      <c r="S49" s="95">
        <v>2773499.4017600003</v>
      </c>
      <c r="T49" s="95">
        <v>1123097</v>
      </c>
      <c r="U49" s="95">
        <v>13635672</v>
      </c>
      <c r="V49" s="95">
        <v>11848436</v>
      </c>
      <c r="W49" s="95">
        <v>11561878</v>
      </c>
      <c r="X49" s="95">
        <v>10876513</v>
      </c>
      <c r="Y49" s="95">
        <v>9683871</v>
      </c>
      <c r="Z49" s="95">
        <v>9815266</v>
      </c>
    </row>
    <row r="50" spans="1:26" s="81" customFormat="1" ht="19.5">
      <c r="A50" s="77" t="s">
        <v>203</v>
      </c>
      <c r="B50" s="94"/>
      <c r="C50" s="95">
        <v>4188889.3078000001</v>
      </c>
      <c r="D50" s="95">
        <v>4038942.6201499999</v>
      </c>
      <c r="E50" s="95">
        <v>2757776.8363699997</v>
      </c>
      <c r="F50" s="95">
        <v>2059557.0858299998</v>
      </c>
      <c r="G50" s="95">
        <v>1377105.63258</v>
      </c>
      <c r="H50" s="95">
        <v>685697.64623000007</v>
      </c>
      <c r="I50" s="95">
        <v>7877128</v>
      </c>
      <c r="J50" s="95">
        <v>7200933.9634399991</v>
      </c>
      <c r="K50" s="95">
        <v>6517017.5115800006</v>
      </c>
      <c r="L50" s="95">
        <v>5833101.0598699991</v>
      </c>
      <c r="M50" s="95">
        <v>5149184.60812</v>
      </c>
      <c r="N50" s="95">
        <v>4467301.1690699998</v>
      </c>
      <c r="O50" s="95">
        <v>3046484.7442899998</v>
      </c>
      <c r="P50" s="95">
        <v>2656440.7508700001</v>
      </c>
      <c r="Q50" s="95">
        <v>2242548.47694</v>
      </c>
      <c r="R50" s="95">
        <v>1876352.76403</v>
      </c>
      <c r="S50" s="95">
        <v>1250963.1877300001</v>
      </c>
      <c r="T50" s="95">
        <v>625902</v>
      </c>
      <c r="U50" s="95">
        <v>7877128</v>
      </c>
      <c r="V50" s="95">
        <v>7340622</v>
      </c>
      <c r="W50" s="95">
        <v>6788792</v>
      </c>
      <c r="X50" s="95">
        <v>6102859</v>
      </c>
      <c r="Y50" s="95">
        <v>5365110</v>
      </c>
      <c r="Z50" s="95">
        <v>5170788</v>
      </c>
    </row>
    <row r="51" spans="1:26" s="81" customFormat="1" ht="19.5">
      <c r="A51" s="77" t="s">
        <v>204</v>
      </c>
      <c r="B51" s="94"/>
      <c r="C51" s="95">
        <v>6255502.1961000003</v>
      </c>
      <c r="D51" s="95">
        <v>6249919.9266999997</v>
      </c>
      <c r="E51" s="95">
        <v>6189670.6814099997</v>
      </c>
      <c r="F51" s="95">
        <v>6180040.3132600002</v>
      </c>
      <c r="G51" s="95">
        <v>6164681.4512600005</v>
      </c>
      <c r="H51" s="95">
        <v>5764661.6843599994</v>
      </c>
      <c r="I51" s="95">
        <v>5478711</v>
      </c>
      <c r="J51" s="95">
        <v>5427761.3372599995</v>
      </c>
      <c r="K51" s="95">
        <v>5421282.2133500008</v>
      </c>
      <c r="L51" s="95">
        <v>5415720.3743500002</v>
      </c>
      <c r="M51" s="95">
        <v>5398006.6153500006</v>
      </c>
      <c r="N51" s="95">
        <v>5376893.5485300003</v>
      </c>
      <c r="O51" s="95">
        <v>3412184.9295300003</v>
      </c>
      <c r="P51" s="95">
        <v>3396548.5902800001</v>
      </c>
      <c r="Q51" s="95">
        <v>3375074.88112</v>
      </c>
      <c r="R51" s="95">
        <v>2851804.9404899999</v>
      </c>
      <c r="S51" s="95">
        <v>916210.47724000004</v>
      </c>
      <c r="T51" s="95">
        <v>540045</v>
      </c>
      <c r="U51" s="95">
        <v>5478711</v>
      </c>
      <c r="V51" s="95">
        <v>4791852</v>
      </c>
      <c r="W51" s="95">
        <v>4936029</v>
      </c>
      <c r="X51" s="95">
        <v>3727772</v>
      </c>
      <c r="Y51" s="95">
        <v>2774637</v>
      </c>
      <c r="Z51" s="95">
        <v>1914733</v>
      </c>
    </row>
    <row r="52" spans="1:26" s="81" customFormat="1" ht="19.5">
      <c r="A52" s="77" t="s">
        <v>205</v>
      </c>
      <c r="B52" s="94"/>
      <c r="C52" s="95">
        <v>2944077.90699</v>
      </c>
      <c r="D52" s="95">
        <v>2366720.1201500003</v>
      </c>
      <c r="E52" s="95">
        <v>2078022.2404499999</v>
      </c>
      <c r="F52" s="95">
        <v>1874484.3019600001</v>
      </c>
      <c r="G52" s="95">
        <v>1336156.2248499999</v>
      </c>
      <c r="H52" s="95">
        <v>625267.06120000011</v>
      </c>
      <c r="I52" s="95">
        <v>12669611</v>
      </c>
      <c r="J52" s="95">
        <v>10225628.724859999</v>
      </c>
      <c r="K52" s="95">
        <v>9390907.6768999994</v>
      </c>
      <c r="L52" s="95">
        <v>8197564.7761000004</v>
      </c>
      <c r="M52" s="95">
        <v>7040221.43291</v>
      </c>
      <c r="N52" s="95">
        <v>5811620.4244999997</v>
      </c>
      <c r="O52" s="95">
        <v>5189076.8675200008</v>
      </c>
      <c r="P52" s="95">
        <v>4247197.8981100004</v>
      </c>
      <c r="Q52" s="95">
        <v>3315749.2927899999</v>
      </c>
      <c r="R52" s="95">
        <v>2461110.87812</v>
      </c>
      <c r="S52" s="95">
        <v>1618438.5598800001</v>
      </c>
      <c r="T52" s="95">
        <v>716465</v>
      </c>
      <c r="U52" s="95">
        <v>12669611</v>
      </c>
      <c r="V52" s="95">
        <v>10283245</v>
      </c>
      <c r="W52" s="95">
        <v>10765041</v>
      </c>
      <c r="X52" s="95">
        <v>10389635</v>
      </c>
      <c r="Y52" s="95">
        <v>10060142</v>
      </c>
      <c r="Z52" s="95">
        <v>9510770</v>
      </c>
    </row>
    <row r="53" spans="1:26" s="81" customFormat="1" ht="19.5">
      <c r="A53" s="77" t="s">
        <v>206</v>
      </c>
      <c r="B53" s="94">
        <v>42</v>
      </c>
      <c r="C53" s="95">
        <v>33974113.712350003</v>
      </c>
      <c r="D53" s="95">
        <v>28262477.46776</v>
      </c>
      <c r="E53" s="95">
        <v>22259116.003279999</v>
      </c>
      <c r="F53" s="95">
        <v>16388785.955169998</v>
      </c>
      <c r="G53" s="95">
        <v>11031316.899089999</v>
      </c>
      <c r="H53" s="95">
        <v>5735536.23391</v>
      </c>
      <c r="I53" s="95">
        <v>68051810</v>
      </c>
      <c r="J53" s="95">
        <v>60219001.029269993</v>
      </c>
      <c r="K53" s="95">
        <v>55353107.601039998</v>
      </c>
      <c r="L53" s="95">
        <v>48880384.726999998</v>
      </c>
      <c r="M53" s="95">
        <v>43252239.795460001</v>
      </c>
      <c r="N53" s="95">
        <v>37898957.174570002</v>
      </c>
      <c r="O53" s="95">
        <v>31957141.603380002</v>
      </c>
      <c r="P53" s="95">
        <v>26688856.893770002</v>
      </c>
      <c r="Q53" s="95">
        <v>21576768.231060002</v>
      </c>
      <c r="R53" s="95">
        <v>16060607.059629999</v>
      </c>
      <c r="S53" s="95">
        <v>10437956.2271</v>
      </c>
      <c r="T53" s="95">
        <v>6009055</v>
      </c>
      <c r="U53" s="95">
        <v>68051810</v>
      </c>
      <c r="V53" s="95">
        <v>61093435</v>
      </c>
      <c r="W53" s="95">
        <v>50197653</v>
      </c>
      <c r="X53" s="95">
        <v>42895261</v>
      </c>
      <c r="Y53" s="95">
        <f>34315751</f>
        <v>34315751</v>
      </c>
      <c r="Z53" s="95">
        <v>31848892</v>
      </c>
    </row>
    <row r="54" spans="1:26" s="81" customFormat="1" ht="19.5">
      <c r="A54" s="77" t="s">
        <v>207</v>
      </c>
      <c r="B54" s="94">
        <v>43</v>
      </c>
      <c r="C54" s="95">
        <v>11950071.392929999</v>
      </c>
      <c r="D54" s="95">
        <v>5143434.9954899997</v>
      </c>
      <c r="E54" s="95">
        <v>4848444.1236000005</v>
      </c>
      <c r="F54" s="95">
        <v>2952179.4802000001</v>
      </c>
      <c r="G54" s="95">
        <v>234989.83955999999</v>
      </c>
      <c r="H54" s="95">
        <v>301337.66310000006</v>
      </c>
      <c r="I54" s="95">
        <v>40621900</v>
      </c>
      <c r="J54" s="95">
        <v>36758293.716419995</v>
      </c>
      <c r="K54" s="95">
        <v>4925757.8312599994</v>
      </c>
      <c r="L54" s="95">
        <v>4728618.7817200003</v>
      </c>
      <c r="M54" s="95">
        <v>4273758.6261599995</v>
      </c>
      <c r="N54" s="95">
        <v>3408258.2610500003</v>
      </c>
      <c r="O54" s="95">
        <v>2877964.5149899996</v>
      </c>
      <c r="P54" s="95">
        <v>1309760.27624</v>
      </c>
      <c r="Q54" s="95">
        <v>1361392.11965</v>
      </c>
      <c r="R54" s="95">
        <v>1211609.23994</v>
      </c>
      <c r="S54" s="95">
        <v>579819.07054999995</v>
      </c>
      <c r="T54" s="95">
        <v>515055</v>
      </c>
      <c r="U54" s="95">
        <v>40621900</v>
      </c>
      <c r="V54" s="95">
        <v>9755040</v>
      </c>
      <c r="W54" s="95">
        <v>9070209</v>
      </c>
      <c r="X54" s="95">
        <v>3211056</v>
      </c>
      <c r="Y54" s="95">
        <v>7286350</v>
      </c>
      <c r="Z54" s="95">
        <v>18292374</v>
      </c>
    </row>
    <row r="55" spans="1:26" s="109" customFormat="1" ht="23.25" thickBot="1">
      <c r="A55" s="106" t="s">
        <v>208</v>
      </c>
      <c r="B55" s="107"/>
      <c r="C55" s="108">
        <f t="shared" ref="C55" si="13">+C54+C53+C52+C51+C50+C49+C48+C47+C43+C42+C41+C40+C28</f>
        <v>1260128910.9232302</v>
      </c>
      <c r="D55" s="108">
        <f t="shared" ref="D55:T55" si="14">+D54+D53+D52+D51+D50+D49+D48+D47+D43+D42+D41+D40+D28</f>
        <v>942907639.60705018</v>
      </c>
      <c r="E55" s="108">
        <f t="shared" si="14"/>
        <v>764835350.58938003</v>
      </c>
      <c r="F55" s="108">
        <f t="shared" si="14"/>
        <v>580616086.68938005</v>
      </c>
      <c r="G55" s="108">
        <f t="shared" si="14"/>
        <v>302709085.93050003</v>
      </c>
      <c r="H55" s="108">
        <f t="shared" si="14"/>
        <v>148508271.55052</v>
      </c>
      <c r="I55" s="108">
        <f t="shared" si="14"/>
        <v>2298623731</v>
      </c>
      <c r="J55" s="108">
        <f t="shared" si="14"/>
        <v>2114398698.6782403</v>
      </c>
      <c r="K55" s="108">
        <f t="shared" si="14"/>
        <v>1889803436.8284197</v>
      </c>
      <c r="L55" s="108">
        <f t="shared" si="14"/>
        <v>1706588913.7831402</v>
      </c>
      <c r="M55" s="108">
        <f t="shared" si="14"/>
        <v>1515035563.6414099</v>
      </c>
      <c r="N55" s="108">
        <f t="shared" si="14"/>
        <v>1280286854.5973299</v>
      </c>
      <c r="O55" s="108">
        <f t="shared" si="14"/>
        <v>1085148930.3977699</v>
      </c>
      <c r="P55" s="108">
        <f t="shared" si="14"/>
        <v>851869868.63193989</v>
      </c>
      <c r="Q55" s="108">
        <f t="shared" si="14"/>
        <v>656930665.89161003</v>
      </c>
      <c r="R55" s="108">
        <f t="shared" si="14"/>
        <v>509955999.47528005</v>
      </c>
      <c r="S55" s="108">
        <f t="shared" si="14"/>
        <v>385724877.94391</v>
      </c>
      <c r="T55" s="108">
        <f t="shared" si="14"/>
        <v>199168829.95709997</v>
      </c>
      <c r="U55" s="108">
        <f t="shared" ref="U55:W55" si="15">+U54+U53+U52+U51+U50+U49+U48+U47+U43+U42+U41+U40+U28</f>
        <v>2298623731</v>
      </c>
      <c r="V55" s="108">
        <f t="shared" si="15"/>
        <v>1825002501</v>
      </c>
      <c r="W55" s="108">
        <f t="shared" si="15"/>
        <v>2525744411</v>
      </c>
      <c r="X55" s="108">
        <v>2627817946</v>
      </c>
      <c r="Y55" s="108">
        <f>+Y28+Y40+Y41+Y42+Y43+Y47+Y48+Y49+Y50+Y51+Y52+Y53+Y54</f>
        <v>2092548906</v>
      </c>
      <c r="Z55" s="108">
        <f>+Z28+Z40+Z41+Z42+Z43+Z47+Z48+Z49+Z50+Z51+Z52+Z53+Z54</f>
        <v>1612700042</v>
      </c>
    </row>
    <row r="56" spans="1:26" s="113" customFormat="1" ht="18.75" thickTop="1" thickBot="1">
      <c r="A56" s="110"/>
      <c r="B56" s="111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 s="76" customFormat="1" ht="24" thickTop="1" thickBot="1">
      <c r="A57" s="97" t="s">
        <v>209</v>
      </c>
      <c r="B57" s="98"/>
      <c r="C57" s="229">
        <f>+C25-C55</f>
        <v>6934052633.9788895</v>
      </c>
      <c r="D57" s="229">
        <f t="shared" ref="D57:T57" si="16">+D25-D55</f>
        <v>6722280572.6966496</v>
      </c>
      <c r="E57" s="229">
        <f t="shared" si="16"/>
        <v>6108571962.2292404</v>
      </c>
      <c r="F57" s="229">
        <f t="shared" si="16"/>
        <v>5185621345.7627907</v>
      </c>
      <c r="G57" s="229">
        <f t="shared" si="16"/>
        <v>3432580629.5825996</v>
      </c>
      <c r="H57" s="229">
        <f t="shared" si="16"/>
        <v>1922927675.1009102</v>
      </c>
      <c r="I57" s="229">
        <f t="shared" si="16"/>
        <v>7148596480</v>
      </c>
      <c r="J57" s="229">
        <f t="shared" si="16"/>
        <v>7433124360.9896603</v>
      </c>
      <c r="K57" s="229">
        <f t="shared" si="16"/>
        <v>7471824829.8501997</v>
      </c>
      <c r="L57" s="229">
        <f t="shared" si="16"/>
        <v>7254172216.4101505</v>
      </c>
      <c r="M57" s="229">
        <f t="shared" si="16"/>
        <v>7887153763.1540098</v>
      </c>
      <c r="N57" s="229">
        <f t="shared" si="16"/>
        <v>5099708205.0695009</v>
      </c>
      <c r="O57" s="229">
        <f t="shared" si="16"/>
        <v>4872674657.9780807</v>
      </c>
      <c r="P57" s="229">
        <f t="shared" si="16"/>
        <v>3839436889.2182503</v>
      </c>
      <c r="Q57" s="229">
        <f t="shared" si="16"/>
        <v>1969422114.4267097</v>
      </c>
      <c r="R57" s="229">
        <f t="shared" si="16"/>
        <v>1964910785.9401596</v>
      </c>
      <c r="S57" s="229">
        <f t="shared" si="16"/>
        <v>510183782.19261014</v>
      </c>
      <c r="T57" s="229">
        <f t="shared" si="16"/>
        <v>506749738.04290003</v>
      </c>
      <c r="U57" s="229">
        <f t="shared" ref="U57:W57" si="17">+U25-U55</f>
        <v>7148596480</v>
      </c>
      <c r="V57" s="229">
        <f t="shared" si="17"/>
        <v>2241384760</v>
      </c>
      <c r="W57" s="229">
        <f t="shared" si="17"/>
        <v>804228306.84077978</v>
      </c>
      <c r="X57" s="229">
        <v>501829404.60572004</v>
      </c>
      <c r="Y57" s="229">
        <f>+Y25-Y55</f>
        <v>-395043064.4138</v>
      </c>
      <c r="Z57" s="229">
        <f>+Z25-Z55</f>
        <v>-94227014.162149906</v>
      </c>
    </row>
    <row r="58" spans="1:26" s="117" customFormat="1" ht="18" thickTop="1">
      <c r="A58" s="114"/>
      <c r="B58" s="115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</row>
    <row r="59" spans="1:26" s="76" customFormat="1" ht="21">
      <c r="A59" s="72" t="s">
        <v>210</v>
      </c>
      <c r="B59" s="118" t="s">
        <v>227</v>
      </c>
      <c r="C59" s="119">
        <f t="shared" ref="C59" si="18">+C60+C61</f>
        <v>130239515.29709005</v>
      </c>
      <c r="D59" s="119">
        <f t="shared" ref="D59:T59" si="19">+D60+D61</f>
        <v>402450236.88435</v>
      </c>
      <c r="E59" s="119">
        <f t="shared" si="19"/>
        <v>-545140604.74589002</v>
      </c>
      <c r="F59" s="119">
        <f t="shared" si="19"/>
        <v>-635705071.72413003</v>
      </c>
      <c r="G59" s="119">
        <f t="shared" si="19"/>
        <v>146680204.50346994</v>
      </c>
      <c r="H59" s="119">
        <f t="shared" si="19"/>
        <v>257428925.94857997</v>
      </c>
      <c r="I59" s="119">
        <f t="shared" si="19"/>
        <v>-119094432</v>
      </c>
      <c r="J59" s="119">
        <f t="shared" si="19"/>
        <v>253926867.16077995</v>
      </c>
      <c r="K59" s="119">
        <f t="shared" si="19"/>
        <v>626990957.79174995</v>
      </c>
      <c r="L59" s="119">
        <f t="shared" si="19"/>
        <v>672451181.56722009</v>
      </c>
      <c r="M59" s="119">
        <f t="shared" si="19"/>
        <v>594567643.55646992</v>
      </c>
      <c r="N59" s="119">
        <f t="shared" si="19"/>
        <v>643479460.41704988</v>
      </c>
      <c r="O59" s="119">
        <f t="shared" si="19"/>
        <v>472695000</v>
      </c>
      <c r="P59" s="119">
        <f t="shared" si="19"/>
        <v>152524475.83092993</v>
      </c>
      <c r="Q59" s="119">
        <f t="shared" si="19"/>
        <v>47054639.142279968</v>
      </c>
      <c r="R59" s="119">
        <f t="shared" si="19"/>
        <v>136889062.62035999</v>
      </c>
      <c r="S59" s="119">
        <f t="shared" si="19"/>
        <v>17814529.020909995</v>
      </c>
      <c r="T59" s="119">
        <f t="shared" si="19"/>
        <v>18379926</v>
      </c>
      <c r="U59" s="119">
        <f t="shared" ref="U59:V59" si="20">+U60+U61</f>
        <v>-119094432</v>
      </c>
      <c r="V59" s="119">
        <f t="shared" si="20"/>
        <v>-150759842</v>
      </c>
      <c r="W59" s="119">
        <f>+W60</f>
        <v>-187331656.12408999</v>
      </c>
      <c r="X59" s="119">
        <v>-287714033.99624997</v>
      </c>
      <c r="Y59" s="119">
        <f>+Y60</f>
        <v>-97278422.362269998</v>
      </c>
      <c r="Z59" s="119">
        <f>+Z60</f>
        <v>-12138342</v>
      </c>
    </row>
    <row r="60" spans="1:26" s="122" customFormat="1" ht="19.5">
      <c r="A60" s="120" t="s">
        <v>211</v>
      </c>
      <c r="B60" s="96"/>
      <c r="C60" s="126">
        <v>-216546035.18382996</v>
      </c>
      <c r="D60" s="126">
        <v>-131347780.56326002</v>
      </c>
      <c r="E60" s="126">
        <v>-200081920.79426</v>
      </c>
      <c r="F60" s="126">
        <v>-71617128.645140022</v>
      </c>
      <c r="G60" s="126">
        <v>45012652.563059971</v>
      </c>
      <c r="H60" s="126">
        <v>58852673.959399961</v>
      </c>
      <c r="I60" s="126">
        <v>-334994480</v>
      </c>
      <c r="J60" s="126">
        <v>156251319.00921997</v>
      </c>
      <c r="K60" s="126">
        <v>258215257.73352996</v>
      </c>
      <c r="L60" s="126">
        <v>265212706.93935001</v>
      </c>
      <c r="M60" s="126">
        <v>239779638.58670998</v>
      </c>
      <c r="N60" s="126">
        <v>255534252.10290995</v>
      </c>
      <c r="O60" s="126">
        <v>156124000</v>
      </c>
      <c r="P60" s="126">
        <v>48365517.070749968</v>
      </c>
      <c r="Q60" s="126">
        <v>8953434.6890299674</v>
      </c>
      <c r="R60" s="126">
        <v>33419329.47617</v>
      </c>
      <c r="S60" s="126">
        <v>-1556372.3217400284</v>
      </c>
      <c r="T60" s="265">
        <v>5765550</v>
      </c>
      <c r="U60" s="126">
        <v>-334994480</v>
      </c>
      <c r="V60" s="126">
        <v>70171058</v>
      </c>
      <c r="W60" s="126">
        <v>-187331656.12408999</v>
      </c>
      <c r="X60" s="121">
        <v>-287714033.99624997</v>
      </c>
      <c r="Y60" s="121">
        <f>-97278421.36227-1</f>
        <v>-97278422.362269998</v>
      </c>
      <c r="Z60" s="121">
        <v>-12138342</v>
      </c>
    </row>
    <row r="61" spans="1:26" s="122" customFormat="1" ht="19.5">
      <c r="A61" s="120" t="s">
        <v>230</v>
      </c>
      <c r="B61" s="96" t="s">
        <v>227</v>
      </c>
      <c r="C61" s="126">
        <v>346785550.48092002</v>
      </c>
      <c r="D61" s="126">
        <v>533798017.44761002</v>
      </c>
      <c r="E61" s="126">
        <f t="shared" ref="E61:T61" si="21">+E62+E63</f>
        <v>-345058683.95163</v>
      </c>
      <c r="F61" s="126">
        <f t="shared" si="21"/>
        <v>-564087943.07898998</v>
      </c>
      <c r="G61" s="126">
        <f t="shared" si="21"/>
        <v>101667551.94040997</v>
      </c>
      <c r="H61" s="126">
        <f t="shared" si="21"/>
        <v>198576251.98918</v>
      </c>
      <c r="I61" s="126">
        <f t="shared" si="21"/>
        <v>215900048</v>
      </c>
      <c r="J61" s="126">
        <f t="shared" si="21"/>
        <v>97675548.151559994</v>
      </c>
      <c r="K61" s="126">
        <f t="shared" si="21"/>
        <v>368775700.05822003</v>
      </c>
      <c r="L61" s="126">
        <f t="shared" si="21"/>
        <v>407238474.62787008</v>
      </c>
      <c r="M61" s="126">
        <f t="shared" si="21"/>
        <v>354788004.96975994</v>
      </c>
      <c r="N61" s="126">
        <f t="shared" si="21"/>
        <v>387945208.31413996</v>
      </c>
      <c r="O61" s="126">
        <f t="shared" si="21"/>
        <v>316571000</v>
      </c>
      <c r="P61" s="126">
        <f t="shared" si="21"/>
        <v>104158958.76017998</v>
      </c>
      <c r="Q61" s="126">
        <f t="shared" si="21"/>
        <v>38101204.453249998</v>
      </c>
      <c r="R61" s="126">
        <f t="shared" si="21"/>
        <v>103469733.14419</v>
      </c>
      <c r="S61" s="126">
        <f t="shared" si="21"/>
        <v>19370901.342650022</v>
      </c>
      <c r="T61" s="126">
        <f t="shared" si="21"/>
        <v>12614376</v>
      </c>
      <c r="U61" s="126">
        <f t="shared" ref="U61:V61" si="22">+U62+U63</f>
        <v>215900048</v>
      </c>
      <c r="V61" s="126">
        <f t="shared" si="22"/>
        <v>-220930900</v>
      </c>
      <c r="W61" s="126">
        <f t="shared" ref="W61:Z61" si="23">+W62+W63</f>
        <v>0</v>
      </c>
      <c r="X61" s="126">
        <f t="shared" si="23"/>
        <v>0</v>
      </c>
      <c r="Y61" s="126">
        <f t="shared" si="23"/>
        <v>0</v>
      </c>
      <c r="Z61" s="126">
        <f t="shared" si="23"/>
        <v>0</v>
      </c>
    </row>
    <row r="62" spans="1:26" s="122" customFormat="1" ht="19.5">
      <c r="A62" s="127" t="s">
        <v>231</v>
      </c>
      <c r="B62" s="96"/>
      <c r="C62" s="128">
        <v>356379116.20679003</v>
      </c>
      <c r="D62" s="128">
        <v>543391583.17348003</v>
      </c>
      <c r="E62" s="128">
        <v>-345058683.95163</v>
      </c>
      <c r="F62" s="128">
        <v>-564087943.07898998</v>
      </c>
      <c r="G62" s="255">
        <v>101667551.94040997</v>
      </c>
      <c r="H62" s="128">
        <v>198576251.98918</v>
      </c>
      <c r="I62" s="128">
        <v>226518787</v>
      </c>
      <c r="J62" s="128">
        <v>97675548.151559994</v>
      </c>
      <c r="K62" s="128">
        <v>368775700.05822003</v>
      </c>
      <c r="L62" s="128">
        <v>407238474.62787008</v>
      </c>
      <c r="M62" s="128">
        <v>354788004.96975994</v>
      </c>
      <c r="N62" s="128">
        <v>387945208.31413996</v>
      </c>
      <c r="O62" s="128">
        <v>316571000</v>
      </c>
      <c r="P62" s="128">
        <v>104158958.76017998</v>
      </c>
      <c r="Q62" s="128">
        <v>38101204.453249998</v>
      </c>
      <c r="R62" s="128">
        <v>103469733.14419</v>
      </c>
      <c r="S62" s="128">
        <v>19370901.342650022</v>
      </c>
      <c r="T62" s="255">
        <v>12614376</v>
      </c>
      <c r="U62" s="128">
        <v>226518787</v>
      </c>
      <c r="V62" s="128">
        <v>-145004676</v>
      </c>
      <c r="W62" s="126">
        <v>0</v>
      </c>
      <c r="X62" s="121">
        <v>0</v>
      </c>
      <c r="Y62" s="121">
        <v>0</v>
      </c>
      <c r="Z62" s="121">
        <v>0</v>
      </c>
    </row>
    <row r="63" spans="1:26" s="122" customFormat="1" ht="19.5">
      <c r="A63" s="127" t="s">
        <v>232</v>
      </c>
      <c r="B63" s="96"/>
      <c r="C63" s="128">
        <v>-9593565.7258700021</v>
      </c>
      <c r="D63" s="128">
        <v>-9593565.7258700021</v>
      </c>
      <c r="E63" s="128"/>
      <c r="F63" s="128"/>
      <c r="G63" s="128"/>
      <c r="H63" s="128">
        <v>0</v>
      </c>
      <c r="I63" s="128">
        <v>-10618739</v>
      </c>
      <c r="J63" s="128">
        <v>0</v>
      </c>
      <c r="K63" s="128">
        <v>0</v>
      </c>
      <c r="L63" s="128">
        <v>0</v>
      </c>
      <c r="M63" s="128">
        <v>0</v>
      </c>
      <c r="N63" s="128">
        <v>0</v>
      </c>
      <c r="O63" s="128">
        <v>0</v>
      </c>
      <c r="P63" s="128">
        <v>0</v>
      </c>
      <c r="Q63" s="128">
        <v>0</v>
      </c>
      <c r="R63" s="128">
        <v>0</v>
      </c>
      <c r="S63" s="128">
        <v>0</v>
      </c>
      <c r="T63" s="128">
        <v>0</v>
      </c>
      <c r="U63" s="128">
        <v>-10618739</v>
      </c>
      <c r="V63" s="128">
        <v>-75926224</v>
      </c>
      <c r="W63" s="126">
        <v>0</v>
      </c>
      <c r="X63" s="121">
        <v>0</v>
      </c>
      <c r="Y63" s="121">
        <v>0</v>
      </c>
      <c r="Z63" s="121">
        <v>0</v>
      </c>
    </row>
    <row r="64" spans="1:26" s="76" customFormat="1" ht="23.25" thickBot="1">
      <c r="A64" s="72" t="s">
        <v>212</v>
      </c>
      <c r="B64" s="99"/>
      <c r="C64" s="229">
        <f t="shared" ref="C64" si="24">+C57+C59</f>
        <v>7064292149.27598</v>
      </c>
      <c r="D64" s="229">
        <f t="shared" ref="D64:S64" si="25">+D57+D59</f>
        <v>7124730809.5809994</v>
      </c>
      <c r="E64" s="229">
        <f t="shared" si="25"/>
        <v>5563431357.4833508</v>
      </c>
      <c r="F64" s="229">
        <f t="shared" si="25"/>
        <v>4549916274.038661</v>
      </c>
      <c r="G64" s="229">
        <f t="shared" si="25"/>
        <v>3579260834.0860696</v>
      </c>
      <c r="H64" s="229">
        <f t="shared" si="25"/>
        <v>2180356601.04949</v>
      </c>
      <c r="I64" s="229">
        <f t="shared" si="25"/>
        <v>7029502048</v>
      </c>
      <c r="J64" s="229">
        <f t="shared" si="25"/>
        <v>7687051228.1504402</v>
      </c>
      <c r="K64" s="229">
        <f t="shared" si="25"/>
        <v>8098815787.6419497</v>
      </c>
      <c r="L64" s="229">
        <f t="shared" si="25"/>
        <v>7926623397.9773703</v>
      </c>
      <c r="M64" s="229">
        <f t="shared" si="25"/>
        <v>8481721406.7104797</v>
      </c>
      <c r="N64" s="229">
        <f t="shared" si="25"/>
        <v>5743187665.4865513</v>
      </c>
      <c r="O64" s="229">
        <f t="shared" si="25"/>
        <v>5345369657.9780807</v>
      </c>
      <c r="P64" s="229">
        <f t="shared" si="25"/>
        <v>3991961365.04918</v>
      </c>
      <c r="Q64" s="229">
        <f t="shared" si="25"/>
        <v>2016476753.5689895</v>
      </c>
      <c r="R64" s="229">
        <f t="shared" si="25"/>
        <v>2101799848.5605195</v>
      </c>
      <c r="S64" s="229">
        <f t="shared" si="25"/>
        <v>527998311.21352017</v>
      </c>
      <c r="T64" s="229">
        <f t="shared" ref="T64" si="26">+T57+T59</f>
        <v>525129664.04290003</v>
      </c>
      <c r="U64" s="229">
        <f t="shared" ref="U64:W64" si="27">+U57+U59</f>
        <v>7029502048</v>
      </c>
      <c r="V64" s="229">
        <f t="shared" si="27"/>
        <v>2090624918</v>
      </c>
      <c r="W64" s="229">
        <f t="shared" si="27"/>
        <v>616896650.71668983</v>
      </c>
      <c r="X64" s="229">
        <v>214115370.60947007</v>
      </c>
      <c r="Y64" s="229">
        <f>+Y57+Y59+1</f>
        <v>-492321485.77607</v>
      </c>
      <c r="Z64" s="229">
        <f>+Z57+Z59</f>
        <v>-106365356.16214991</v>
      </c>
    </row>
    <row r="65" spans="1:26" ht="13.5" thickTop="1"/>
    <row r="66" spans="1:26">
      <c r="M66" s="226"/>
    </row>
    <row r="67" spans="1:26">
      <c r="A67" s="15"/>
      <c r="B67" s="15"/>
      <c r="C67" s="268">
        <f>+C57-'[12]Situacion finan NIIF  2020-2014'!C87</f>
        <v>0</v>
      </c>
      <c r="D67" s="226" t="e">
        <f>+D57-'Situacion finan NIIF  2020-2014'!#REF!</f>
        <v>#REF!</v>
      </c>
      <c r="E67" s="226" t="e">
        <f>+E57-'Situacion finan NIIF  2020-2014'!#REF!</f>
        <v>#REF!</v>
      </c>
      <c r="F67" s="226" t="e">
        <f>+F57-'Situacion finan NIIF  2020-2014'!#REF!</f>
        <v>#REF!</v>
      </c>
      <c r="G67" s="226" t="e">
        <f>+G57-'Situacion finan NIIF  2020-2014'!#REF!</f>
        <v>#REF!</v>
      </c>
      <c r="H67" s="226" t="e">
        <f>+H57-'Situacion finan NIIF  2020-2014'!#REF!</f>
        <v>#REF!</v>
      </c>
      <c r="I67" s="226" t="e">
        <f>+I57-'Situacion finan NIIF  2020-2014'!#REF!</f>
        <v>#REF!</v>
      </c>
      <c r="J67" s="226" t="e">
        <f>+J57-'Situacion finan NIIF  2020-2014'!#REF!</f>
        <v>#REF!</v>
      </c>
      <c r="K67" s="226" t="e">
        <f>+K57-'Situacion finan NIIF  2020-2014'!#REF!</f>
        <v>#REF!</v>
      </c>
      <c r="L67" s="226" t="e">
        <f>+L57-'Situacion finan NIIF  2020-2014'!#REF!</f>
        <v>#REF!</v>
      </c>
      <c r="M67" s="226" t="e">
        <f>+M57-'Situacion finan NIIF  2020-2014'!#REF!</f>
        <v>#REF!</v>
      </c>
      <c r="N67" s="226" t="e">
        <f>+N57-'Situacion finan NIIF  2020-2014'!#REF!</f>
        <v>#REF!</v>
      </c>
      <c r="O67" s="226" t="e">
        <f>+O57-'Situacion finan NIIF  2020-2014'!#REF!</f>
        <v>#REF!</v>
      </c>
      <c r="P67" s="226" t="e">
        <f>+P57-'Situacion finan NIIF  2020-2014'!#REF!</f>
        <v>#REF!</v>
      </c>
      <c r="Q67" s="226" t="e">
        <f>+Q57-'Situacion finan NIIF  2020-2014'!#REF!</f>
        <v>#REF!</v>
      </c>
      <c r="R67" s="226" t="e">
        <f>+R57-'Situacion finan NIIF  2020-2014'!#REF!</f>
        <v>#REF!</v>
      </c>
      <c r="S67" s="226" t="e">
        <f>+S57-'Situacion finan NIIF  2020-2014'!#REF!</f>
        <v>#REF!</v>
      </c>
      <c r="T67" s="226" t="e">
        <f>+T57-'Situacion finan NIIF  2020-2014'!#REF!</f>
        <v>#REF!</v>
      </c>
      <c r="U67" s="226">
        <f>+U57-'Situacion finan NIIF  2020-2014'!C87</f>
        <v>0</v>
      </c>
      <c r="V67" s="226">
        <f>+V57-'Situacion finan NIIF  2020-2014'!D87</f>
        <v>0</v>
      </c>
      <c r="W67" s="226">
        <f>+W57-'Situacion finan NIIF  2020-2014'!E87</f>
        <v>-0.15922021865844727</v>
      </c>
      <c r="X67" s="226">
        <f>+X57-'Situacion finan NIIF  2020-2014'!F87</f>
        <v>-0.39427995681762695</v>
      </c>
      <c r="Y67" s="226">
        <f>+Y57-'Situacion finan NIIF  2020-2014'!G87</f>
        <v>-0.41380000114440918</v>
      </c>
      <c r="Z67" s="226">
        <f>+Z57-'Situacion finan NIIF  2020-2014'!H87</f>
        <v>-0.16214990615844727</v>
      </c>
    </row>
    <row r="68" spans="1:26"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</row>
  </sheetData>
  <mergeCells count="29">
    <mergeCell ref="A3:Z3"/>
    <mergeCell ref="A4:Z4"/>
    <mergeCell ref="A5:Z5"/>
    <mergeCell ref="A7:A8"/>
    <mergeCell ref="V7:V8"/>
    <mergeCell ref="B7:B8"/>
    <mergeCell ref="X7:X8"/>
    <mergeCell ref="Z7:Z8"/>
    <mergeCell ref="Y7:Y8"/>
    <mergeCell ref="W7:W8"/>
    <mergeCell ref="U7:U8"/>
    <mergeCell ref="F7:F8"/>
    <mergeCell ref="G7:G8"/>
    <mergeCell ref="H7:H8"/>
    <mergeCell ref="E7:E8"/>
    <mergeCell ref="Q7:Q8"/>
    <mergeCell ref="C7:C8"/>
    <mergeCell ref="D7:D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 verticalCentered="1"/>
  <pageMargins left="0.31496062992125984" right="0.31496062992125984" top="0.39370078740157483" bottom="0.19685039370078741" header="0.19685039370078741" footer="0.19685039370078741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">
    <tabColor rgb="FFFF0066"/>
    <pageSetUpPr fitToPage="1"/>
  </sheetPr>
  <dimension ref="A1:DX1484"/>
  <sheetViews>
    <sheetView showGridLines="0" topLeftCell="L9" zoomScaleNormal="100" zoomScaleSheetLayoutView="70" workbookViewId="0">
      <selection activeCell="AF16" sqref="AF16"/>
    </sheetView>
  </sheetViews>
  <sheetFormatPr baseColWidth="10" defaultRowHeight="15.75"/>
  <cols>
    <col min="1" max="1" width="72.28515625" style="135" bestFit="1" customWidth="1"/>
    <col min="2" max="2" width="6.7109375" style="146" customWidth="1"/>
    <col min="3" max="24" width="19.28515625" style="136" customWidth="1"/>
    <col min="25" max="16384" width="11.42578125" style="134"/>
  </cols>
  <sheetData>
    <row r="1" spans="1:128" s="131" customFormat="1" ht="18.75">
      <c r="A1" s="161" t="s">
        <v>254</v>
      </c>
      <c r="B1" s="146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128" s="131" customFormat="1" ht="18.75">
      <c r="A2" s="161" t="s">
        <v>245</v>
      </c>
      <c r="B2" s="146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128" s="131" customFormat="1">
      <c r="A3" s="162" t="s">
        <v>0</v>
      </c>
      <c r="B3" s="146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128">
      <c r="A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</row>
    <row r="5" spans="1:128" s="149" customFormat="1" ht="37.5">
      <c r="A5" s="158"/>
      <c r="B5" s="159" t="s">
        <v>1</v>
      </c>
      <c r="C5" s="160" t="s">
        <v>108</v>
      </c>
      <c r="D5" s="160" t="s">
        <v>104</v>
      </c>
      <c r="E5" s="160" t="s">
        <v>103</v>
      </c>
      <c r="F5" s="160" t="s">
        <v>2</v>
      </c>
      <c r="G5" s="160" t="s">
        <v>105</v>
      </c>
      <c r="H5" s="160" t="s">
        <v>40</v>
      </c>
      <c r="I5" s="160" t="s">
        <v>233</v>
      </c>
      <c r="J5" s="160" t="s">
        <v>41</v>
      </c>
      <c r="K5" s="160" t="s">
        <v>234</v>
      </c>
      <c r="L5" s="160" t="s">
        <v>42</v>
      </c>
      <c r="M5" s="160" t="s">
        <v>235</v>
      </c>
      <c r="N5" s="160" t="s">
        <v>44</v>
      </c>
      <c r="O5" s="160" t="s">
        <v>236</v>
      </c>
      <c r="P5" s="160" t="s">
        <v>46</v>
      </c>
      <c r="Q5" s="160" t="s">
        <v>237</v>
      </c>
      <c r="R5" s="160" t="s">
        <v>47</v>
      </c>
      <c r="S5" s="160" t="s">
        <v>238</v>
      </c>
      <c r="T5" s="160" t="s">
        <v>48</v>
      </c>
      <c r="U5" s="160" t="s">
        <v>239</v>
      </c>
      <c r="V5" s="160" t="s">
        <v>49</v>
      </c>
      <c r="W5" s="160" t="s">
        <v>240</v>
      </c>
      <c r="X5" s="160" t="s">
        <v>50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</row>
    <row r="7" spans="1:128" s="139" customFormat="1" ht="17.25">
      <c r="A7" s="138" t="s">
        <v>3</v>
      </c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</row>
    <row r="9" spans="1:128" s="136" customFormat="1">
      <c r="A9" s="132" t="s">
        <v>5</v>
      </c>
      <c r="B9" s="146">
        <v>6</v>
      </c>
      <c r="C9" s="183">
        <v>120072829.19902013</v>
      </c>
      <c r="D9" s="183">
        <v>84085521.666512564</v>
      </c>
      <c r="E9" s="183">
        <v>66262816.922999561</v>
      </c>
      <c r="F9" s="183">
        <v>62754892.24478475</v>
      </c>
      <c r="G9" s="183">
        <v>54478665.300000004</v>
      </c>
      <c r="H9" s="183">
        <v>51851798.800000004</v>
      </c>
      <c r="I9" s="183">
        <v>53938203</v>
      </c>
      <c r="J9" s="183">
        <v>42219445.299999997</v>
      </c>
      <c r="K9" s="183">
        <v>34567883.5</v>
      </c>
      <c r="L9" s="183">
        <v>34164893.199999988</v>
      </c>
      <c r="M9" s="183">
        <v>32356906.600000001</v>
      </c>
      <c r="N9" s="183">
        <v>30658419.100000001</v>
      </c>
      <c r="O9" s="183">
        <v>30525032.399999995</v>
      </c>
      <c r="P9" s="183">
        <v>23634453.000000004</v>
      </c>
      <c r="Q9" s="183">
        <v>19689208.900000002</v>
      </c>
      <c r="R9" s="183">
        <v>15170527.600000001</v>
      </c>
      <c r="S9" s="183">
        <v>13206811.9</v>
      </c>
      <c r="T9" s="183">
        <v>12756497</v>
      </c>
      <c r="U9" s="183">
        <v>9979721.6000000015</v>
      </c>
      <c r="V9" s="183">
        <v>8345243.0999999996</v>
      </c>
      <c r="W9" s="183">
        <v>6720386.0000000009</v>
      </c>
      <c r="X9" s="183">
        <v>6377970.4000000004</v>
      </c>
    </row>
    <row r="10" spans="1:128">
      <c r="A10" s="132" t="s">
        <v>9</v>
      </c>
      <c r="C10" s="183">
        <v>21494.978010330004</v>
      </c>
      <c r="D10" s="183">
        <v>51081.64725111</v>
      </c>
      <c r="E10" s="183">
        <v>85737.299999999988</v>
      </c>
      <c r="F10" s="183">
        <v>45482.346785580005</v>
      </c>
      <c r="G10" s="183">
        <v>370205.9</v>
      </c>
      <c r="H10" s="183">
        <v>426741</v>
      </c>
      <c r="I10" s="183">
        <v>347816.9</v>
      </c>
      <c r="J10" s="183">
        <v>152803.19999999998</v>
      </c>
      <c r="K10" s="183">
        <v>137939</v>
      </c>
      <c r="L10" s="183">
        <v>162046.1</v>
      </c>
      <c r="M10" s="183">
        <v>194033.39999999997</v>
      </c>
      <c r="N10" s="183">
        <v>177935</v>
      </c>
      <c r="O10" s="183">
        <v>204574.69999999998</v>
      </c>
      <c r="P10" s="183">
        <v>187933.1</v>
      </c>
      <c r="Q10" s="183">
        <v>199739.89999999997</v>
      </c>
      <c r="R10" s="183">
        <v>221711.19999999998</v>
      </c>
      <c r="S10" s="183">
        <v>223381.5</v>
      </c>
      <c r="T10" s="183">
        <v>152162.10000000003</v>
      </c>
      <c r="U10" s="183">
        <v>158726.16502503</v>
      </c>
      <c r="V10" s="183">
        <v>81171.8</v>
      </c>
      <c r="W10" s="183">
        <v>51237</v>
      </c>
      <c r="X10" s="183">
        <v>69271.899999999994</v>
      </c>
    </row>
    <row r="11" spans="1:128">
      <c r="A11" s="132" t="s">
        <v>244</v>
      </c>
      <c r="B11" s="146">
        <v>7</v>
      </c>
      <c r="C11" s="183">
        <v>6884760</v>
      </c>
      <c r="D11" s="183">
        <v>4085534</v>
      </c>
      <c r="E11" s="183">
        <v>2528881</v>
      </c>
      <c r="F11" s="183">
        <v>3749142</v>
      </c>
      <c r="G11" s="183">
        <v>2538700</v>
      </c>
      <c r="H11" s="183">
        <v>459650</v>
      </c>
      <c r="I11" s="183">
        <v>1546990</v>
      </c>
      <c r="J11" s="183">
        <v>5403246</v>
      </c>
      <c r="K11" s="183">
        <v>6636279.7000000002</v>
      </c>
      <c r="L11" s="183">
        <v>4050357.4</v>
      </c>
      <c r="M11" s="183">
        <v>2511764.2999999998</v>
      </c>
      <c r="N11" s="183">
        <v>3597909.5</v>
      </c>
      <c r="O11" s="183">
        <v>2212027.7000000002</v>
      </c>
      <c r="P11" s="183">
        <v>1111408</v>
      </c>
      <c r="Q11" s="183">
        <v>1728958.2999999998</v>
      </c>
      <c r="R11" s="183">
        <v>2892331.1</v>
      </c>
      <c r="S11" s="183">
        <v>1140087.8999999999</v>
      </c>
      <c r="T11" s="183">
        <v>530500</v>
      </c>
      <c r="U11" s="183">
        <v>0</v>
      </c>
      <c r="V11" s="183">
        <v>232450</v>
      </c>
      <c r="W11" s="183">
        <v>0</v>
      </c>
      <c r="X11" s="183">
        <v>0</v>
      </c>
    </row>
    <row r="12" spans="1:128">
      <c r="A12" s="132" t="s">
        <v>10</v>
      </c>
      <c r="B12" s="146">
        <v>8</v>
      </c>
      <c r="C12" s="183">
        <v>2693.3684837100004</v>
      </c>
      <c r="D12" s="183">
        <v>129793.45525739998</v>
      </c>
      <c r="E12" s="183">
        <v>898861.4</v>
      </c>
      <c r="F12" s="183">
        <v>1160970.3</v>
      </c>
      <c r="G12" s="183">
        <v>1334498.5</v>
      </c>
      <c r="H12" s="183">
        <v>3597496.6999999997</v>
      </c>
      <c r="I12" s="183">
        <v>900292.1</v>
      </c>
      <c r="J12" s="183">
        <v>1364124.2</v>
      </c>
      <c r="K12" s="183">
        <v>2472935.4</v>
      </c>
      <c r="L12" s="183">
        <v>2603569.7000000002</v>
      </c>
      <c r="M12" s="183">
        <v>984032</v>
      </c>
      <c r="N12" s="183">
        <v>3201415.5999999996</v>
      </c>
      <c r="O12" s="183">
        <v>2371895.6999999997</v>
      </c>
      <c r="P12" s="183">
        <v>2055965.5</v>
      </c>
      <c r="Q12" s="183">
        <v>3248650.6</v>
      </c>
      <c r="R12" s="183">
        <v>2395481.8000000003</v>
      </c>
      <c r="S12" s="183">
        <v>942809.4</v>
      </c>
      <c r="T12" s="183">
        <v>564692</v>
      </c>
      <c r="U12" s="183">
        <v>716079.76212372014</v>
      </c>
      <c r="V12" s="183">
        <v>628765.6</v>
      </c>
      <c r="W12" s="183">
        <v>1260</v>
      </c>
      <c r="X12" s="183">
        <v>0</v>
      </c>
    </row>
    <row r="13" spans="1:128" s="136" customFormat="1">
      <c r="A13" s="132" t="s">
        <v>11</v>
      </c>
      <c r="B13" s="146">
        <v>9</v>
      </c>
      <c r="C13" s="183">
        <v>0</v>
      </c>
      <c r="D13" s="183">
        <v>97.775926280000022</v>
      </c>
      <c r="E13" s="183">
        <v>257.39999999999998</v>
      </c>
      <c r="F13" s="183">
        <v>626.36400819000005</v>
      </c>
      <c r="G13" s="183">
        <v>1084.1000000000004</v>
      </c>
      <c r="H13" s="183">
        <v>1543.6000000000004</v>
      </c>
      <c r="I13" s="183">
        <v>1115.1000000000004</v>
      </c>
      <c r="J13" s="183">
        <v>397.89999999999986</v>
      </c>
      <c r="K13" s="183">
        <v>726.59999999999991</v>
      </c>
      <c r="L13" s="183">
        <v>2427.8999999999996</v>
      </c>
      <c r="M13" s="183">
        <v>4126.9000000000005</v>
      </c>
      <c r="N13" s="183">
        <v>85128.3</v>
      </c>
      <c r="O13" s="183">
        <v>130244.09999999999</v>
      </c>
      <c r="P13" s="183">
        <v>141737.79999999999</v>
      </c>
      <c r="Q13" s="183">
        <v>323931.69999999995</v>
      </c>
      <c r="R13" s="183">
        <v>379813.80000000005</v>
      </c>
      <c r="S13" s="183">
        <v>454859.7</v>
      </c>
      <c r="T13" s="183">
        <v>176183.4</v>
      </c>
      <c r="U13" s="183">
        <v>331688.8</v>
      </c>
      <c r="V13" s="183">
        <v>379820.69999999995</v>
      </c>
      <c r="W13" s="183">
        <v>1075025.3</v>
      </c>
      <c r="X13" s="183">
        <v>1069562.5</v>
      </c>
    </row>
    <row r="14" spans="1:128" s="136" customFormat="1">
      <c r="A14" s="132" t="s">
        <v>243</v>
      </c>
      <c r="B14" s="146">
        <v>10</v>
      </c>
      <c r="C14" s="183">
        <v>2996767.0996730896</v>
      </c>
      <c r="D14" s="183">
        <v>2606825.2877881099</v>
      </c>
      <c r="E14" s="183">
        <v>2563751.2999999998</v>
      </c>
      <c r="F14" s="183">
        <v>2758921.6518773199</v>
      </c>
      <c r="G14" s="183">
        <v>2798270.1</v>
      </c>
      <c r="H14" s="183">
        <v>2802107.8</v>
      </c>
      <c r="I14" s="183">
        <v>2537813</v>
      </c>
      <c r="J14" s="183">
        <v>2570694.2000000002</v>
      </c>
      <c r="K14" s="183">
        <v>2802035.0999999996</v>
      </c>
      <c r="L14" s="183">
        <v>2834021.5999999996</v>
      </c>
      <c r="M14" s="183">
        <v>3007090.5</v>
      </c>
      <c r="N14" s="183">
        <v>3253863.7</v>
      </c>
      <c r="O14" s="183">
        <v>2680531.4</v>
      </c>
      <c r="P14" s="183">
        <v>2482283.5</v>
      </c>
      <c r="Q14" s="183">
        <v>2268611.2999999998</v>
      </c>
      <c r="R14" s="183">
        <v>2059569.8</v>
      </c>
      <c r="S14" s="183">
        <v>967217.6</v>
      </c>
      <c r="T14" s="183">
        <v>1059457.7</v>
      </c>
      <c r="U14" s="183">
        <v>1032506.6</v>
      </c>
      <c r="V14" s="183">
        <v>1048410.8</v>
      </c>
      <c r="W14" s="183">
        <v>930543.6</v>
      </c>
      <c r="X14" s="183">
        <v>912330.3</v>
      </c>
    </row>
    <row r="15" spans="1:128">
      <c r="A15" s="132" t="s">
        <v>14</v>
      </c>
      <c r="B15" s="146">
        <v>11</v>
      </c>
      <c r="C15" s="183">
        <v>41993.986330530002</v>
      </c>
      <c r="D15" s="183">
        <v>54724.698811939998</v>
      </c>
      <c r="E15" s="183">
        <v>31400.999999999996</v>
      </c>
      <c r="F15" s="183">
        <v>58078.273623289999</v>
      </c>
      <c r="G15" s="183">
        <v>42923.1</v>
      </c>
      <c r="H15" s="183">
        <v>31741.599999999999</v>
      </c>
      <c r="I15" s="183">
        <v>37308.300000000003</v>
      </c>
      <c r="J15" s="183">
        <v>40835.299999999996</v>
      </c>
      <c r="K15" s="183">
        <v>40692.199999999997</v>
      </c>
      <c r="L15" s="183">
        <v>36038.100000000006</v>
      </c>
      <c r="M15" s="183">
        <v>47524.900000000009</v>
      </c>
      <c r="N15" s="183">
        <v>104442.70000000001</v>
      </c>
      <c r="O15" s="183">
        <v>109959.1</v>
      </c>
      <c r="P15" s="183">
        <v>94317.299999999988</v>
      </c>
      <c r="Q15" s="183">
        <v>64308.399999999994</v>
      </c>
      <c r="R15" s="183">
        <v>55792.999999999993</v>
      </c>
      <c r="S15" s="183">
        <v>34490.6</v>
      </c>
      <c r="T15" s="183">
        <v>109834.9</v>
      </c>
      <c r="U15" s="183">
        <v>92664.10000000002</v>
      </c>
      <c r="V15" s="183">
        <v>75007</v>
      </c>
      <c r="W15" s="183">
        <v>106547.1</v>
      </c>
      <c r="X15" s="183">
        <v>72312.5</v>
      </c>
    </row>
    <row r="16" spans="1:128">
      <c r="A16" s="141" t="s">
        <v>242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183">
        <v>0</v>
      </c>
      <c r="P16" s="183">
        <v>0</v>
      </c>
      <c r="Q16" s="183">
        <v>0</v>
      </c>
      <c r="R16" s="183">
        <v>0</v>
      </c>
      <c r="S16" s="183">
        <v>0</v>
      </c>
      <c r="T16" s="183">
        <v>0</v>
      </c>
      <c r="U16" s="183">
        <v>0</v>
      </c>
      <c r="V16" s="183">
        <v>0</v>
      </c>
      <c r="W16" s="183">
        <v>160733.9</v>
      </c>
      <c r="X16" s="183">
        <v>89422.3</v>
      </c>
    </row>
    <row r="17" spans="1:24">
      <c r="A17" s="132" t="s">
        <v>16</v>
      </c>
      <c r="B17" s="146">
        <v>12</v>
      </c>
      <c r="C17" s="183">
        <v>156270.42083214002</v>
      </c>
      <c r="D17" s="183">
        <v>165010.71589890998</v>
      </c>
      <c r="E17" s="183">
        <v>189789.6</v>
      </c>
      <c r="F17" s="183">
        <v>181026.53570139001</v>
      </c>
      <c r="G17" s="183">
        <v>157150</v>
      </c>
      <c r="H17" s="183">
        <v>176248.4</v>
      </c>
      <c r="I17" s="183">
        <v>183830.5</v>
      </c>
      <c r="J17" s="183">
        <v>159904.9</v>
      </c>
      <c r="K17" s="183">
        <v>100194.5</v>
      </c>
      <c r="L17" s="183">
        <v>110553.8</v>
      </c>
      <c r="M17" s="183">
        <v>104088</v>
      </c>
      <c r="N17" s="183">
        <v>85082.8</v>
      </c>
      <c r="O17" s="183">
        <v>64829.999999999993</v>
      </c>
      <c r="P17" s="183">
        <v>58900</v>
      </c>
      <c r="Q17" s="183">
        <v>47200</v>
      </c>
      <c r="R17" s="183">
        <v>35404</v>
      </c>
      <c r="S17" s="183">
        <v>33491.700000000004</v>
      </c>
      <c r="T17" s="183">
        <v>23396.1</v>
      </c>
      <c r="U17" s="183">
        <v>33225.4</v>
      </c>
      <c r="V17" s="183">
        <v>29789.5</v>
      </c>
      <c r="W17" s="183">
        <v>21607</v>
      </c>
      <c r="X17" s="183">
        <v>22641.200000000001</v>
      </c>
    </row>
    <row r="18" spans="1:24">
      <c r="A18" s="132" t="s">
        <v>19</v>
      </c>
      <c r="B18" s="146">
        <v>13</v>
      </c>
      <c r="C18" s="183">
        <v>524387.08860203996</v>
      </c>
      <c r="D18" s="183">
        <v>462249.9237868599</v>
      </c>
      <c r="E18" s="183">
        <v>463980.4</v>
      </c>
      <c r="F18" s="183">
        <v>412008.98600628017</v>
      </c>
      <c r="G18" s="183">
        <v>404196.5</v>
      </c>
      <c r="H18" s="183">
        <v>412507.39999999997</v>
      </c>
      <c r="I18" s="183">
        <v>416130.60000000003</v>
      </c>
      <c r="J18" s="183">
        <v>390947.29999999993</v>
      </c>
      <c r="K18" s="183">
        <v>393617.9</v>
      </c>
      <c r="L18" s="183">
        <v>376071.1</v>
      </c>
      <c r="M18" s="183">
        <v>330940.2</v>
      </c>
      <c r="N18" s="183">
        <v>245075.3</v>
      </c>
      <c r="O18" s="183">
        <v>187375.9</v>
      </c>
      <c r="P18" s="183">
        <v>155744.5</v>
      </c>
      <c r="Q18" s="183">
        <v>140013.9</v>
      </c>
      <c r="R18" s="183">
        <v>129081.19999999998</v>
      </c>
      <c r="S18" s="183">
        <v>113465.8</v>
      </c>
      <c r="T18" s="183">
        <v>102884.30000000002</v>
      </c>
      <c r="U18" s="183">
        <v>86934.000000000015</v>
      </c>
      <c r="V18" s="183">
        <v>70204.599999999991</v>
      </c>
      <c r="W18" s="183">
        <v>65149.900000000009</v>
      </c>
      <c r="X18" s="183">
        <v>68404.900000000009</v>
      </c>
    </row>
    <row r="19" spans="1:24">
      <c r="A19" s="142" t="s">
        <v>21</v>
      </c>
      <c r="B19" s="146">
        <v>14</v>
      </c>
      <c r="C19" s="183">
        <v>2013237.0957074999</v>
      </c>
      <c r="D19" s="183">
        <v>1901162.5571112402</v>
      </c>
      <c r="E19" s="183">
        <v>1817238.8000000003</v>
      </c>
      <c r="F19" s="183">
        <v>1685084.5932866998</v>
      </c>
      <c r="G19" s="183">
        <v>1661646.2000000002</v>
      </c>
      <c r="H19" s="183">
        <v>1671593.1</v>
      </c>
      <c r="I19" s="183">
        <v>1623965.2000000002</v>
      </c>
      <c r="J19" s="183">
        <v>1571336.6</v>
      </c>
      <c r="K19" s="183">
        <v>1535878.8000000003</v>
      </c>
      <c r="L19" s="183">
        <v>1449858.1</v>
      </c>
      <c r="M19" s="183">
        <v>1436518.3999999997</v>
      </c>
      <c r="N19" s="183">
        <v>1424238.7999999998</v>
      </c>
      <c r="O19" s="183">
        <v>1367341</v>
      </c>
      <c r="P19" s="183">
        <v>1255508.1000000006</v>
      </c>
      <c r="Q19" s="183">
        <v>1159541.2</v>
      </c>
      <c r="R19" s="183">
        <v>868981.8</v>
      </c>
      <c r="S19" s="183">
        <v>746121.39999999979</v>
      </c>
      <c r="T19" s="183">
        <v>465442.90000000008</v>
      </c>
      <c r="U19" s="183">
        <v>176126.10000000003</v>
      </c>
      <c r="V19" s="183">
        <v>38085.599999999991</v>
      </c>
      <c r="W19" s="183">
        <v>35344.6</v>
      </c>
      <c r="X19" s="183">
        <v>23883.4</v>
      </c>
    </row>
    <row r="20" spans="1:24">
      <c r="A20" s="132" t="s">
        <v>26</v>
      </c>
      <c r="C20" s="183">
        <v>1322666.7070856199</v>
      </c>
      <c r="D20" s="183">
        <v>1196304.4466182799</v>
      </c>
      <c r="E20" s="183">
        <v>1135207.2</v>
      </c>
      <c r="F20" s="183">
        <v>1019098.26476526</v>
      </c>
      <c r="G20" s="183">
        <v>1012288.7999999999</v>
      </c>
      <c r="H20" s="183">
        <v>953096.60000000009</v>
      </c>
      <c r="I20" s="183">
        <v>974875.7</v>
      </c>
      <c r="J20" s="183">
        <v>875210.2</v>
      </c>
      <c r="K20" s="183">
        <v>877991.8</v>
      </c>
      <c r="L20" s="183">
        <v>827829.3</v>
      </c>
      <c r="M20" s="183">
        <v>868955.9</v>
      </c>
      <c r="N20" s="183">
        <v>874174.6</v>
      </c>
      <c r="O20" s="183">
        <v>831636.7</v>
      </c>
      <c r="P20" s="183">
        <v>696202.39999999991</v>
      </c>
      <c r="Q20" s="183">
        <v>279057.40000000002</v>
      </c>
      <c r="R20" s="183">
        <v>320853.09999999998</v>
      </c>
      <c r="S20" s="183">
        <v>254816</v>
      </c>
      <c r="T20" s="183">
        <v>222255.2</v>
      </c>
      <c r="U20" s="183">
        <v>191234.30000000002</v>
      </c>
      <c r="V20" s="183">
        <v>159487.6</v>
      </c>
      <c r="W20" s="183">
        <v>130303.8</v>
      </c>
      <c r="X20" s="183">
        <v>97015.6</v>
      </c>
    </row>
    <row r="21" spans="1:24"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</row>
    <row r="22" spans="1:24" s="154" customFormat="1" ht="19.5" thickBot="1">
      <c r="A22" s="152" t="s">
        <v>28</v>
      </c>
      <c r="B22" s="153"/>
      <c r="C22" s="215">
        <f>+SUM(C9:C21)+0.1</f>
        <v>134037100.04374509</v>
      </c>
      <c r="D22" s="215">
        <f t="shared" ref="D22:X22" si="0">+SUM(D9:D21)</f>
        <v>94738306.174962685</v>
      </c>
      <c r="E22" s="215">
        <f t="shared" si="0"/>
        <v>75977922.322999567</v>
      </c>
      <c r="F22" s="215">
        <f t="shared" si="0"/>
        <v>73825331.560838744</v>
      </c>
      <c r="G22" s="215">
        <f t="shared" si="0"/>
        <v>64799628.500000007</v>
      </c>
      <c r="H22" s="215">
        <f t="shared" si="0"/>
        <v>62384525.000000007</v>
      </c>
      <c r="I22" s="215">
        <f t="shared" si="0"/>
        <v>62508340.400000006</v>
      </c>
      <c r="J22" s="215">
        <f t="shared" si="0"/>
        <v>54748945.100000001</v>
      </c>
      <c r="K22" s="215">
        <f t="shared" si="0"/>
        <v>49566174.5</v>
      </c>
      <c r="L22" s="215">
        <f t="shared" si="0"/>
        <v>46617666.29999999</v>
      </c>
      <c r="M22" s="215">
        <f t="shared" si="0"/>
        <v>41845981.099999994</v>
      </c>
      <c r="N22" s="215">
        <f t="shared" si="0"/>
        <v>43707685.399999999</v>
      </c>
      <c r="O22" s="215">
        <f t="shared" si="0"/>
        <v>40685448.699999996</v>
      </c>
      <c r="P22" s="215">
        <f t="shared" si="0"/>
        <v>31874453.200000007</v>
      </c>
      <c r="Q22" s="215">
        <f t="shared" si="0"/>
        <v>29149221.599999998</v>
      </c>
      <c r="R22" s="215">
        <f t="shared" si="0"/>
        <v>24529548.400000006</v>
      </c>
      <c r="S22" s="215">
        <f t="shared" si="0"/>
        <v>18117553.5</v>
      </c>
      <c r="T22" s="215">
        <f t="shared" si="0"/>
        <v>16163305.6</v>
      </c>
      <c r="U22" s="215">
        <f t="shared" si="0"/>
        <v>12798906.827148752</v>
      </c>
      <c r="V22" s="215">
        <f t="shared" si="0"/>
        <v>11088436.299999999</v>
      </c>
      <c r="W22" s="215">
        <f t="shared" si="0"/>
        <v>9298138.2000000011</v>
      </c>
      <c r="X22" s="215">
        <f t="shared" si="0"/>
        <v>8802815.0000000019</v>
      </c>
    </row>
    <row r="23" spans="1:24" ht="16.5" thickTop="1"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</row>
    <row r="24" spans="1:24" s="144" customFormat="1" ht="17.25">
      <c r="A24" s="143" t="s">
        <v>4</v>
      </c>
      <c r="B24" s="137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</row>
    <row r="25" spans="1:24"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s="151" customFormat="1" ht="17.25">
      <c r="A26" s="150" t="s">
        <v>6</v>
      </c>
      <c r="B26" s="137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</row>
    <row r="27" spans="1:24">
      <c r="A27" s="142" t="s">
        <v>7</v>
      </c>
      <c r="C27" s="183">
        <v>6854234.6518925102</v>
      </c>
      <c r="D27" s="183">
        <v>12654.7138156</v>
      </c>
      <c r="E27" s="183">
        <v>13239.699999999999</v>
      </c>
      <c r="F27" s="183">
        <v>4835.6189218300005</v>
      </c>
      <c r="G27" s="183">
        <v>22421.8</v>
      </c>
      <c r="H27" s="183">
        <v>18825.8</v>
      </c>
      <c r="I27" s="183">
        <v>25426.9</v>
      </c>
      <c r="J27" s="183">
        <v>12876.6</v>
      </c>
      <c r="K27" s="183">
        <v>11071.1</v>
      </c>
      <c r="L27" s="183">
        <v>21014.799999999999</v>
      </c>
      <c r="M27" s="183">
        <v>9824.5</v>
      </c>
      <c r="N27" s="183">
        <v>16181.300000000001</v>
      </c>
      <c r="O27" s="183">
        <v>10227.400000000001</v>
      </c>
      <c r="P27" s="183">
        <v>123013</v>
      </c>
      <c r="Q27" s="183">
        <v>4268.8999999999996</v>
      </c>
      <c r="R27" s="183">
        <v>4303.3</v>
      </c>
      <c r="S27" s="183">
        <v>1125.7</v>
      </c>
      <c r="T27" s="183">
        <v>37869.599999999999</v>
      </c>
      <c r="U27" s="183">
        <v>43761.3</v>
      </c>
      <c r="V27" s="183">
        <v>131128</v>
      </c>
      <c r="W27" s="183">
        <v>83548</v>
      </c>
      <c r="X27" s="183">
        <v>50852.4</v>
      </c>
    </row>
    <row r="28" spans="1:24">
      <c r="A28" s="132" t="s">
        <v>8</v>
      </c>
      <c r="B28" s="146">
        <v>15</v>
      </c>
      <c r="C28" s="183">
        <v>89402193.918484539</v>
      </c>
      <c r="D28" s="183">
        <v>78905830.476483196</v>
      </c>
      <c r="E28" s="183">
        <v>65133855.399999999</v>
      </c>
      <c r="F28" s="183">
        <v>56919263.577919029</v>
      </c>
      <c r="G28" s="183">
        <v>48527930.600000001</v>
      </c>
      <c r="H28" s="183">
        <v>42680531.299999997</v>
      </c>
      <c r="I28" s="183">
        <v>39913655.600000001</v>
      </c>
      <c r="J28" s="183">
        <v>38021696.899999999</v>
      </c>
      <c r="K28" s="183">
        <v>29268673.099999998</v>
      </c>
      <c r="L28" s="183">
        <v>26575529.199999999</v>
      </c>
      <c r="M28" s="183">
        <v>20046703.899999999</v>
      </c>
      <c r="N28" s="183">
        <v>16636074.700000001</v>
      </c>
      <c r="O28" s="183">
        <v>14080251.199999999</v>
      </c>
      <c r="P28" s="183">
        <v>11731459.600000001</v>
      </c>
      <c r="Q28" s="183">
        <v>10736592.5</v>
      </c>
      <c r="R28" s="183">
        <v>9698272.3000000007</v>
      </c>
      <c r="S28" s="183">
        <v>6872109.5</v>
      </c>
      <c r="T28" s="183">
        <v>8310484.9000000004</v>
      </c>
      <c r="U28" s="183">
        <v>6683853.5</v>
      </c>
      <c r="V28" s="183">
        <v>6216393.4000000004</v>
      </c>
      <c r="W28" s="183">
        <v>5120618.3</v>
      </c>
      <c r="X28" s="183">
        <v>4056383.8</v>
      </c>
    </row>
    <row r="29" spans="1:24">
      <c r="A29" s="132" t="s">
        <v>45</v>
      </c>
      <c r="C29" s="183">
        <v>0</v>
      </c>
      <c r="D29" s="183">
        <v>0</v>
      </c>
      <c r="E29" s="183">
        <v>0</v>
      </c>
      <c r="F29" s="183">
        <v>0</v>
      </c>
      <c r="G29" s="183">
        <v>0</v>
      </c>
      <c r="H29" s="183">
        <v>0</v>
      </c>
      <c r="I29" s="183">
        <v>0</v>
      </c>
      <c r="J29" s="183">
        <v>0</v>
      </c>
      <c r="K29" s="183">
        <v>0</v>
      </c>
      <c r="L29" s="183">
        <v>0</v>
      </c>
      <c r="M29" s="183">
        <v>0</v>
      </c>
      <c r="N29" s="183">
        <v>28000</v>
      </c>
      <c r="O29" s="183">
        <v>133966.29999999999</v>
      </c>
      <c r="P29" s="183">
        <v>161800</v>
      </c>
      <c r="Q29" s="183">
        <v>20855.2</v>
      </c>
      <c r="R29" s="183">
        <v>0</v>
      </c>
      <c r="S29" s="183">
        <v>0</v>
      </c>
      <c r="T29" s="183">
        <v>0</v>
      </c>
      <c r="U29" s="183">
        <v>0</v>
      </c>
      <c r="V29" s="183">
        <v>0</v>
      </c>
      <c r="W29" s="183">
        <v>0</v>
      </c>
      <c r="X29" s="183">
        <v>0</v>
      </c>
    </row>
    <row r="30" spans="1:24">
      <c r="A30" s="142" t="s">
        <v>43</v>
      </c>
      <c r="C30" s="183">
        <v>0</v>
      </c>
      <c r="D30" s="183">
        <v>0</v>
      </c>
      <c r="E30" s="183">
        <v>0</v>
      </c>
      <c r="F30" s="183">
        <v>0</v>
      </c>
      <c r="G30" s="183">
        <v>0</v>
      </c>
      <c r="H30" s="183">
        <v>0</v>
      </c>
      <c r="I30" s="183">
        <v>0</v>
      </c>
      <c r="J30" s="183">
        <v>0</v>
      </c>
      <c r="K30" s="183">
        <v>0</v>
      </c>
      <c r="L30" s="183">
        <v>266.89999999999998</v>
      </c>
      <c r="M30" s="183">
        <v>277.60000000000002</v>
      </c>
      <c r="N30" s="183">
        <v>389.1</v>
      </c>
      <c r="O30" s="183">
        <v>483.6</v>
      </c>
      <c r="P30" s="183">
        <v>948.8</v>
      </c>
      <c r="Q30" s="183">
        <v>7801.3</v>
      </c>
      <c r="R30" s="183">
        <v>147358.19999999995</v>
      </c>
      <c r="S30" s="183">
        <v>149551.00000000003</v>
      </c>
      <c r="T30" s="183">
        <v>207838.2</v>
      </c>
      <c r="U30" s="183">
        <v>1360927.1960967202</v>
      </c>
      <c r="V30" s="183">
        <v>254463.9</v>
      </c>
      <c r="W30" s="183">
        <v>1548486.2999999998</v>
      </c>
      <c r="X30" s="183">
        <v>2114811.6</v>
      </c>
    </row>
    <row r="31" spans="1:24" s="235" customFormat="1">
      <c r="A31" s="233" t="s">
        <v>12</v>
      </c>
      <c r="B31" s="234">
        <v>16</v>
      </c>
      <c r="C31" s="140">
        <v>4224770.76628034</v>
      </c>
      <c r="D31" s="140">
        <v>3708254.3951394102</v>
      </c>
      <c r="E31" s="140">
        <v>3564614.3</v>
      </c>
      <c r="F31" s="140">
        <v>3880212.7021004399</v>
      </c>
      <c r="G31" s="140">
        <v>4118173.1</v>
      </c>
      <c r="H31" s="140">
        <v>4259806.3999999994</v>
      </c>
      <c r="I31" s="140">
        <v>1939763.7999999998</v>
      </c>
      <c r="J31" s="140">
        <v>2051580.5</v>
      </c>
      <c r="K31" s="140">
        <v>2243410.1100000003</v>
      </c>
      <c r="L31" s="140">
        <v>2284633.4</v>
      </c>
      <c r="M31" s="140">
        <v>2482586.7999999998</v>
      </c>
      <c r="N31" s="140">
        <v>2827586.3000000003</v>
      </c>
      <c r="O31" s="140">
        <v>2264003.4</v>
      </c>
      <c r="P31" s="140">
        <v>2164112.9000000004</v>
      </c>
      <c r="Q31" s="140">
        <v>2061356.8</v>
      </c>
      <c r="R31" s="140">
        <v>1997918.5</v>
      </c>
      <c r="S31" s="140">
        <v>958624.2</v>
      </c>
      <c r="T31" s="140">
        <v>1056158.2</v>
      </c>
      <c r="U31" s="140">
        <v>1105640.3</v>
      </c>
      <c r="V31" s="140">
        <v>1153659.6000000001</v>
      </c>
      <c r="W31" s="140">
        <v>963175.6</v>
      </c>
      <c r="X31" s="140">
        <v>1205465.7999999998</v>
      </c>
    </row>
    <row r="32" spans="1:24">
      <c r="A32" s="142" t="s">
        <v>13</v>
      </c>
      <c r="B32" s="146">
        <v>17</v>
      </c>
      <c r="C32" s="183">
        <v>215894.33999874003</v>
      </c>
      <c r="D32" s="183">
        <v>179124.80525421002</v>
      </c>
      <c r="E32" s="183">
        <v>56208.7</v>
      </c>
      <c r="F32" s="183">
        <v>36466.754549879995</v>
      </c>
      <c r="G32" s="183">
        <v>38090</v>
      </c>
      <c r="H32" s="183">
        <v>99168.4</v>
      </c>
      <c r="I32" s="183">
        <v>77869.600000000006</v>
      </c>
      <c r="J32" s="183">
        <v>58738.3</v>
      </c>
      <c r="K32" s="183">
        <v>60188.5</v>
      </c>
      <c r="L32" s="183">
        <v>58307</v>
      </c>
      <c r="M32" s="183">
        <v>48644.2</v>
      </c>
      <c r="N32" s="183">
        <v>42626</v>
      </c>
      <c r="O32" s="183">
        <v>37052.199999999997</v>
      </c>
      <c r="P32" s="183">
        <v>40867.899999999994</v>
      </c>
      <c r="Q32" s="183">
        <v>31432.2</v>
      </c>
      <c r="R32" s="183">
        <v>38724.1</v>
      </c>
      <c r="S32" s="183">
        <v>31662.3</v>
      </c>
      <c r="T32" s="183">
        <v>40914.6</v>
      </c>
      <c r="U32" s="183">
        <v>20269.2</v>
      </c>
      <c r="V32" s="183">
        <v>67576.100000000006</v>
      </c>
      <c r="W32" s="183">
        <v>135041.70000000001</v>
      </c>
      <c r="X32" s="183">
        <v>180293.9</v>
      </c>
    </row>
    <row r="33" spans="1:24">
      <c r="A33" s="132" t="s">
        <v>15</v>
      </c>
      <c r="B33" s="146">
        <v>18</v>
      </c>
      <c r="C33" s="183">
        <v>1368417.3664070002</v>
      </c>
      <c r="D33" s="183">
        <v>1412413.3433418702</v>
      </c>
      <c r="E33" s="183">
        <v>1411510.526729</v>
      </c>
      <c r="F33" s="183">
        <v>1409204.75846328</v>
      </c>
      <c r="G33" s="183">
        <v>1405945.3</v>
      </c>
      <c r="H33" s="183">
        <v>1401600.7</v>
      </c>
      <c r="I33" s="183">
        <v>1398849</v>
      </c>
      <c r="J33" s="183">
        <v>1342455.1</v>
      </c>
      <c r="K33" s="183">
        <v>1285374.6000000001</v>
      </c>
      <c r="L33" s="183">
        <v>1188040.1000000001</v>
      </c>
      <c r="M33" s="183">
        <v>1185338.3</v>
      </c>
      <c r="N33" s="183">
        <v>1179397.3999999999</v>
      </c>
      <c r="O33" s="183">
        <v>1130515.7</v>
      </c>
      <c r="P33" s="183">
        <v>1029487.9</v>
      </c>
      <c r="Q33" s="183">
        <v>939836.8</v>
      </c>
      <c r="R33" s="183">
        <v>860413.79999999993</v>
      </c>
      <c r="S33" s="183">
        <v>713251.20000000007</v>
      </c>
      <c r="T33" s="183">
        <v>491763</v>
      </c>
      <c r="U33" s="183">
        <v>368793.1</v>
      </c>
      <c r="V33" s="183">
        <v>261833.5</v>
      </c>
      <c r="W33" s="183">
        <v>188275.1</v>
      </c>
      <c r="X33" s="183">
        <v>129181.7</v>
      </c>
    </row>
    <row r="34" spans="1:24">
      <c r="A34" s="132" t="s">
        <v>17</v>
      </c>
      <c r="C34" s="183">
        <v>20580.941481379999</v>
      </c>
      <c r="D34" s="183">
        <v>34843.091646400004</v>
      </c>
      <c r="E34" s="183">
        <v>68608.899999999994</v>
      </c>
      <c r="F34" s="183">
        <v>24692.11021377</v>
      </c>
      <c r="G34" s="183">
        <v>42082.8</v>
      </c>
      <c r="H34" s="183">
        <v>71890.100000000006</v>
      </c>
      <c r="I34" s="183">
        <v>88750.6</v>
      </c>
      <c r="J34" s="183">
        <v>30925.599999999999</v>
      </c>
      <c r="K34" s="183">
        <v>32953.4</v>
      </c>
      <c r="L34" s="183">
        <v>48745.599999999999</v>
      </c>
      <c r="M34" s="183">
        <v>36844</v>
      </c>
      <c r="N34" s="183">
        <v>16017.4</v>
      </c>
      <c r="O34" s="183">
        <v>19793.8</v>
      </c>
      <c r="P34" s="183">
        <v>515.1</v>
      </c>
      <c r="Q34" s="183">
        <v>414.6</v>
      </c>
      <c r="R34" s="183">
        <v>447.4</v>
      </c>
      <c r="S34" s="183">
        <v>219.5</v>
      </c>
      <c r="T34" s="183">
        <v>91334.7</v>
      </c>
      <c r="U34" s="183">
        <v>143589.9</v>
      </c>
      <c r="V34" s="183">
        <v>0</v>
      </c>
      <c r="W34" s="183">
        <v>0</v>
      </c>
      <c r="X34" s="183">
        <v>0</v>
      </c>
    </row>
    <row r="35" spans="1:24">
      <c r="A35" s="132" t="s">
        <v>18</v>
      </c>
      <c r="B35" s="146">
        <v>19</v>
      </c>
      <c r="C35" s="183">
        <v>20520.165729300003</v>
      </c>
      <c r="D35" s="183">
        <v>9272.7740780099994</v>
      </c>
      <c r="E35" s="183">
        <v>15364.6</v>
      </c>
      <c r="F35" s="183">
        <v>12752.230793430001</v>
      </c>
      <c r="G35" s="183">
        <v>30895.1</v>
      </c>
      <c r="H35" s="183">
        <v>13014.4</v>
      </c>
      <c r="I35" s="183">
        <v>15389.1</v>
      </c>
      <c r="J35" s="183">
        <v>13526.300000000001</v>
      </c>
      <c r="K35" s="183">
        <v>18908.399999999998</v>
      </c>
      <c r="L35" s="183">
        <v>20109.099999999999</v>
      </c>
      <c r="M35" s="183">
        <v>13423.400000000001</v>
      </c>
      <c r="N35" s="183">
        <v>16549.2</v>
      </c>
      <c r="O35" s="183">
        <v>25195</v>
      </c>
      <c r="P35" s="183">
        <v>36359.799999999996</v>
      </c>
      <c r="Q35" s="183">
        <v>18935.199999999997</v>
      </c>
      <c r="R35" s="183">
        <v>22972.3</v>
      </c>
      <c r="S35" s="183">
        <v>20284.900000000001</v>
      </c>
      <c r="T35" s="183">
        <v>31458</v>
      </c>
      <c r="U35" s="183">
        <v>25676.600000000002</v>
      </c>
      <c r="V35" s="183">
        <v>80504.100000000006</v>
      </c>
      <c r="W35" s="183">
        <v>25824.1</v>
      </c>
      <c r="X35" s="183">
        <v>104065.5</v>
      </c>
    </row>
    <row r="36" spans="1:24" s="154" customFormat="1" ht="18.75">
      <c r="A36" s="155" t="s">
        <v>20</v>
      </c>
      <c r="B36" s="153"/>
      <c r="C36" s="216">
        <f>+SUM(C27:C35)</f>
        <v>102106612.15027381</v>
      </c>
      <c r="D36" s="216">
        <f t="shared" ref="D36:X36" si="1">+SUM(D27:D35)</f>
        <v>84262393.5997587</v>
      </c>
      <c r="E36" s="216">
        <f t="shared" si="1"/>
        <v>70263402.126729012</v>
      </c>
      <c r="F36" s="216">
        <f t="shared" si="1"/>
        <v>62287427.752961665</v>
      </c>
      <c r="G36" s="216">
        <f t="shared" si="1"/>
        <v>54185538.699999996</v>
      </c>
      <c r="H36" s="216">
        <f t="shared" si="1"/>
        <v>48544837.099999994</v>
      </c>
      <c r="I36" s="216">
        <f t="shared" si="1"/>
        <v>43459704.600000001</v>
      </c>
      <c r="J36" s="216">
        <f t="shared" si="1"/>
        <v>41531799.299999997</v>
      </c>
      <c r="K36" s="216">
        <f t="shared" si="1"/>
        <v>32920579.209999997</v>
      </c>
      <c r="L36" s="216">
        <f t="shared" si="1"/>
        <v>30196646.100000001</v>
      </c>
      <c r="M36" s="216">
        <f t="shared" si="1"/>
        <v>23823642.699999999</v>
      </c>
      <c r="N36" s="216">
        <f t="shared" si="1"/>
        <v>20762821.399999999</v>
      </c>
      <c r="O36" s="216">
        <f t="shared" si="1"/>
        <v>17701488.600000001</v>
      </c>
      <c r="P36" s="216">
        <f t="shared" si="1"/>
        <v>15288565.000000004</v>
      </c>
      <c r="Q36" s="216">
        <f t="shared" si="1"/>
        <v>13821493.5</v>
      </c>
      <c r="R36" s="216">
        <f t="shared" si="1"/>
        <v>12770409.900000002</v>
      </c>
      <c r="S36" s="216">
        <f t="shared" si="1"/>
        <v>8746828.3000000007</v>
      </c>
      <c r="T36" s="216">
        <f t="shared" si="1"/>
        <v>10267821.199999997</v>
      </c>
      <c r="U36" s="216">
        <f t="shared" si="1"/>
        <v>9752511.0960967187</v>
      </c>
      <c r="V36" s="216">
        <f t="shared" si="1"/>
        <v>8165558.5999999996</v>
      </c>
      <c r="W36" s="216">
        <f t="shared" si="1"/>
        <v>8064969.0999999987</v>
      </c>
      <c r="X36" s="216">
        <f t="shared" si="1"/>
        <v>7841054.7000000002</v>
      </c>
    </row>
    <row r="37" spans="1:24">
      <c r="B37" s="157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</row>
    <row r="38" spans="1:24" s="151" customFormat="1" ht="17.25">
      <c r="A38" s="150" t="s">
        <v>241</v>
      </c>
      <c r="B38" s="137">
        <v>20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</row>
    <row r="39" spans="1:24">
      <c r="B39" s="157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</row>
    <row r="40" spans="1:24">
      <c r="A40" s="132" t="s">
        <v>22</v>
      </c>
      <c r="C40" s="183">
        <v>12711.4</v>
      </c>
      <c r="D40" s="183">
        <f>+F40</f>
        <v>12711.444987139999</v>
      </c>
      <c r="E40" s="183">
        <f>+G40</f>
        <v>12711.4</v>
      </c>
      <c r="F40" s="183">
        <v>12711.444987139999</v>
      </c>
      <c r="G40" s="183">
        <v>12711.4</v>
      </c>
      <c r="H40" s="183">
        <v>12711.4</v>
      </c>
      <c r="I40" s="183">
        <v>12711.4</v>
      </c>
      <c r="J40" s="183">
        <v>12711.4</v>
      </c>
      <c r="K40" s="183">
        <v>12711.4</v>
      </c>
      <c r="L40" s="183">
        <v>12711.4</v>
      </c>
      <c r="M40" s="183">
        <v>12711.4</v>
      </c>
      <c r="N40" s="183">
        <v>12711.4</v>
      </c>
      <c r="O40" s="183">
        <v>12711.4</v>
      </c>
      <c r="P40" s="183">
        <v>12711.4</v>
      </c>
      <c r="Q40" s="183">
        <v>12711.4</v>
      </c>
      <c r="R40" s="183">
        <v>12711.4</v>
      </c>
      <c r="S40" s="183">
        <v>12711.4</v>
      </c>
      <c r="T40" s="183">
        <v>12711.4</v>
      </c>
      <c r="U40" s="183">
        <v>12711.4</v>
      </c>
      <c r="V40" s="183">
        <v>12711.4</v>
      </c>
      <c r="W40" s="183">
        <v>12711.4</v>
      </c>
      <c r="X40" s="183">
        <v>12711.4</v>
      </c>
    </row>
    <row r="41" spans="1:24">
      <c r="A41" s="132" t="s">
        <v>23</v>
      </c>
      <c r="C41" s="183">
        <v>1759592.8</v>
      </c>
      <c r="D41" s="183">
        <v>2276184.8144436399</v>
      </c>
      <c r="E41" s="183">
        <v>2384147.2000000002</v>
      </c>
      <c r="F41" s="183">
        <v>2745786.4867871404</v>
      </c>
      <c r="G41" s="183">
        <v>3018874.6999999997</v>
      </c>
      <c r="H41" s="183">
        <v>2866645.8000000003</v>
      </c>
      <c r="I41" s="183">
        <v>2393492.5</v>
      </c>
      <c r="J41" s="183">
        <v>1831598.7</v>
      </c>
      <c r="K41" s="183">
        <v>1397679.8</v>
      </c>
      <c r="L41" s="183">
        <v>1867695.2</v>
      </c>
      <c r="M41" s="183">
        <v>1524055.6</v>
      </c>
      <c r="N41" s="183">
        <v>893165.7</v>
      </c>
      <c r="O41" s="183">
        <v>311599.69999999995</v>
      </c>
      <c r="P41" s="183">
        <v>321160.69999999995</v>
      </c>
      <c r="Q41" s="183">
        <v>345887.1</v>
      </c>
      <c r="R41" s="183">
        <v>360052.4</v>
      </c>
      <c r="S41" s="183">
        <v>114435.20000000001</v>
      </c>
      <c r="T41" s="183">
        <v>136320.5</v>
      </c>
      <c r="U41" s="183">
        <v>100675.2</v>
      </c>
      <c r="V41" s="183">
        <v>0</v>
      </c>
      <c r="W41" s="183">
        <v>0</v>
      </c>
      <c r="X41" s="183">
        <v>272487.3</v>
      </c>
    </row>
    <row r="42" spans="1:24">
      <c r="A42" s="132" t="s">
        <v>24</v>
      </c>
      <c r="C42" s="183">
        <v>31324387.40331421</v>
      </c>
      <c r="D42" s="183">
        <v>9895318.4023222309</v>
      </c>
      <c r="E42" s="183">
        <v>3658183.8</v>
      </c>
      <c r="F42" s="183">
        <v>9135466.7340867314</v>
      </c>
      <c r="G42" s="183">
        <v>7854049</v>
      </c>
      <c r="H42" s="183">
        <v>10804945.699999999</v>
      </c>
      <c r="I42" s="183">
        <v>15320676.999999998</v>
      </c>
      <c r="J42" s="183">
        <v>9387831.0999999996</v>
      </c>
      <c r="K42" s="183">
        <v>13611322.600000001</v>
      </c>
      <c r="L42" s="183">
        <v>14215433.5</v>
      </c>
      <c r="M42" s="183">
        <v>15657724.499999998</v>
      </c>
      <c r="N42" s="183">
        <v>20591631.400000002</v>
      </c>
      <c r="O42" s="183">
        <v>20588375</v>
      </c>
      <c r="P42" s="183">
        <v>15028175.5</v>
      </c>
      <c r="Q42" s="183">
        <v>13533215</v>
      </c>
      <c r="R42" s="183">
        <v>10878580.6</v>
      </c>
      <c r="S42" s="183">
        <v>7747128</v>
      </c>
      <c r="T42" s="183">
        <v>5682534.8000000007</v>
      </c>
      <c r="U42" s="183">
        <v>2794867</v>
      </c>
      <c r="V42" s="183">
        <v>2615918.4</v>
      </c>
      <c r="W42" s="183">
        <v>1331967.6000000001</v>
      </c>
      <c r="X42" s="183">
        <v>1076121.3999999999</v>
      </c>
    </row>
    <row r="43" spans="1:24">
      <c r="A43" s="132" t="s">
        <v>25</v>
      </c>
      <c r="C43" s="183">
        <v>-1166203.7763326201</v>
      </c>
      <c r="D43" s="183">
        <v>-1708302.04222319</v>
      </c>
      <c r="E43" s="183">
        <v>-340522.2</v>
      </c>
      <c r="F43" s="183">
        <v>-356060.80745481001</v>
      </c>
      <c r="G43" s="183">
        <v>-271545.3</v>
      </c>
      <c r="H43" s="183">
        <v>155385</v>
      </c>
      <c r="I43" s="183">
        <v>1321754.8999999999</v>
      </c>
      <c r="J43" s="183">
        <v>1985004.6</v>
      </c>
      <c r="K43" s="183">
        <v>1623881.5</v>
      </c>
      <c r="L43" s="183">
        <v>325180.09999999998</v>
      </c>
      <c r="M43" s="183">
        <v>827846.9</v>
      </c>
      <c r="N43" s="183">
        <v>1447355.5</v>
      </c>
      <c r="O43" s="183">
        <v>2071274</v>
      </c>
      <c r="P43" s="183">
        <v>1223840.6000000001</v>
      </c>
      <c r="Q43" s="183">
        <v>1435914.6</v>
      </c>
      <c r="R43" s="183">
        <v>507794.1</v>
      </c>
      <c r="S43" s="183">
        <v>1496450.6</v>
      </c>
      <c r="T43" s="183">
        <v>63917.7</v>
      </c>
      <c r="U43" s="183">
        <v>138142.20000000001</v>
      </c>
      <c r="V43" s="183">
        <v>294247.90000000002</v>
      </c>
      <c r="W43" s="183">
        <v>-111509.9</v>
      </c>
      <c r="X43" s="183">
        <v>-399559.8</v>
      </c>
    </row>
    <row r="44" spans="1:24"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</row>
    <row r="45" spans="1:24" s="154" customFormat="1" ht="18.75">
      <c r="A45" s="156" t="s">
        <v>27</v>
      </c>
      <c r="B45" s="153"/>
      <c r="C45" s="216">
        <f>+SUM(C40:C43)</f>
        <v>31930487.826981589</v>
      </c>
      <c r="D45" s="216">
        <f t="shared" ref="D45:X45" si="2">+SUM(D40:D43)</f>
        <v>10475912.619529821</v>
      </c>
      <c r="E45" s="216">
        <f t="shared" si="2"/>
        <v>5714520.2000000002</v>
      </c>
      <c r="F45" s="216">
        <f t="shared" si="2"/>
        <v>11537903.858406203</v>
      </c>
      <c r="G45" s="216">
        <f t="shared" si="2"/>
        <v>10614089.799999999</v>
      </c>
      <c r="H45" s="216">
        <f t="shared" si="2"/>
        <v>13839687.899999999</v>
      </c>
      <c r="I45" s="216">
        <f t="shared" si="2"/>
        <v>19048635.799999997</v>
      </c>
      <c r="J45" s="216">
        <f t="shared" si="2"/>
        <v>13217145.799999999</v>
      </c>
      <c r="K45" s="216">
        <f t="shared" si="2"/>
        <v>16645595.300000001</v>
      </c>
      <c r="L45" s="216">
        <f t="shared" si="2"/>
        <v>16421020.199999999</v>
      </c>
      <c r="M45" s="216">
        <f t="shared" si="2"/>
        <v>18022338.399999999</v>
      </c>
      <c r="N45" s="216">
        <f t="shared" si="2"/>
        <v>22944864.000000004</v>
      </c>
      <c r="O45" s="216">
        <f t="shared" si="2"/>
        <v>22983960.100000001</v>
      </c>
      <c r="P45" s="216">
        <f t="shared" si="2"/>
        <v>16585888.199999999</v>
      </c>
      <c r="Q45" s="216">
        <f t="shared" si="2"/>
        <v>15327728.1</v>
      </c>
      <c r="R45" s="216">
        <f t="shared" si="2"/>
        <v>11759138.5</v>
      </c>
      <c r="S45" s="216">
        <f t="shared" si="2"/>
        <v>9370725.1999999993</v>
      </c>
      <c r="T45" s="216">
        <f t="shared" si="2"/>
        <v>5895484.4000000013</v>
      </c>
      <c r="U45" s="216">
        <f t="shared" si="2"/>
        <v>3046395.8000000003</v>
      </c>
      <c r="V45" s="216">
        <f t="shared" si="2"/>
        <v>2922877.6999999997</v>
      </c>
      <c r="W45" s="216">
        <f t="shared" si="2"/>
        <v>1233169.1000000001</v>
      </c>
      <c r="X45" s="216">
        <f t="shared" si="2"/>
        <v>961760.29999999981</v>
      </c>
    </row>
    <row r="46" spans="1:24"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</row>
    <row r="47" spans="1:24" s="154" customFormat="1" ht="19.5" thickBot="1">
      <c r="A47" s="152" t="s">
        <v>29</v>
      </c>
      <c r="B47" s="153"/>
      <c r="C47" s="215">
        <f t="shared" ref="C47:X47" si="3">+C36+C45</f>
        <v>134037099.9772554</v>
      </c>
      <c r="D47" s="215">
        <f t="shared" si="3"/>
        <v>94738306.219288528</v>
      </c>
      <c r="E47" s="215">
        <f t="shared" si="3"/>
        <v>75977922.326729015</v>
      </c>
      <c r="F47" s="215">
        <f t="shared" si="3"/>
        <v>73825331.611367866</v>
      </c>
      <c r="G47" s="215">
        <f t="shared" si="3"/>
        <v>64799628.499999993</v>
      </c>
      <c r="H47" s="215">
        <f t="shared" si="3"/>
        <v>62384524.999999993</v>
      </c>
      <c r="I47" s="215">
        <f t="shared" si="3"/>
        <v>62508340.399999999</v>
      </c>
      <c r="J47" s="215">
        <f t="shared" si="3"/>
        <v>54748945.099999994</v>
      </c>
      <c r="K47" s="215">
        <f t="shared" si="3"/>
        <v>49566174.509999998</v>
      </c>
      <c r="L47" s="215">
        <f t="shared" si="3"/>
        <v>46617666.299999997</v>
      </c>
      <c r="M47" s="215">
        <f t="shared" si="3"/>
        <v>41845981.099999994</v>
      </c>
      <c r="N47" s="215">
        <f t="shared" si="3"/>
        <v>43707685.400000006</v>
      </c>
      <c r="O47" s="215">
        <f t="shared" si="3"/>
        <v>40685448.700000003</v>
      </c>
      <c r="P47" s="215">
        <f t="shared" si="3"/>
        <v>31874453.200000003</v>
      </c>
      <c r="Q47" s="215">
        <f t="shared" si="3"/>
        <v>29149221.600000001</v>
      </c>
      <c r="R47" s="215">
        <f t="shared" si="3"/>
        <v>24529548.400000002</v>
      </c>
      <c r="S47" s="215">
        <f t="shared" si="3"/>
        <v>18117553.5</v>
      </c>
      <c r="T47" s="215">
        <f t="shared" si="3"/>
        <v>16163305.599999998</v>
      </c>
      <c r="U47" s="215">
        <f t="shared" si="3"/>
        <v>12798906.896096719</v>
      </c>
      <c r="V47" s="215">
        <f t="shared" si="3"/>
        <v>11088436.299999999</v>
      </c>
      <c r="W47" s="215">
        <f t="shared" si="3"/>
        <v>9298138.1999999993</v>
      </c>
      <c r="X47" s="215">
        <f t="shared" si="3"/>
        <v>8802815</v>
      </c>
    </row>
    <row r="48" spans="1:24" ht="16.5" hidden="1" thickTop="1">
      <c r="C48" s="183">
        <f>+C22-C47-0.1</f>
        <v>-3.3510318398475653E-2</v>
      </c>
      <c r="D48" s="183">
        <f t="shared" ref="D48:X48" si="4">+D22-D47</f>
        <v>-4.4325843453407288E-2</v>
      </c>
      <c r="E48" s="183">
        <f t="shared" si="4"/>
        <v>-3.7294477224349976E-3</v>
      </c>
      <c r="F48" s="183">
        <f t="shared" si="4"/>
        <v>-5.0529122352600098E-2</v>
      </c>
      <c r="G48" s="183">
        <f t="shared" si="4"/>
        <v>0</v>
      </c>
      <c r="H48" s="183">
        <f t="shared" si="4"/>
        <v>0</v>
      </c>
      <c r="I48" s="183">
        <f t="shared" si="4"/>
        <v>0</v>
      </c>
      <c r="J48" s="183">
        <f t="shared" si="4"/>
        <v>0</v>
      </c>
      <c r="K48" s="183">
        <f t="shared" si="4"/>
        <v>-9.9999979138374329E-3</v>
      </c>
      <c r="L48" s="183">
        <f t="shared" si="4"/>
        <v>0</v>
      </c>
      <c r="M48" s="183">
        <f t="shared" si="4"/>
        <v>0</v>
      </c>
      <c r="N48" s="183">
        <f t="shared" si="4"/>
        <v>0</v>
      </c>
      <c r="O48" s="183">
        <f t="shared" si="4"/>
        <v>0</v>
      </c>
      <c r="P48" s="183">
        <f t="shared" si="4"/>
        <v>0</v>
      </c>
      <c r="Q48" s="183">
        <f t="shared" si="4"/>
        <v>0</v>
      </c>
      <c r="R48" s="183">
        <f t="shared" si="4"/>
        <v>0</v>
      </c>
      <c r="S48" s="183">
        <f t="shared" si="4"/>
        <v>0</v>
      </c>
      <c r="T48" s="183">
        <f t="shared" si="4"/>
        <v>0</v>
      </c>
      <c r="U48" s="183">
        <f t="shared" si="4"/>
        <v>-6.8947967141866684E-2</v>
      </c>
      <c r="V48" s="183">
        <f t="shared" si="4"/>
        <v>0</v>
      </c>
      <c r="W48" s="183">
        <f t="shared" si="4"/>
        <v>0</v>
      </c>
      <c r="X48" s="183">
        <f t="shared" si="4"/>
        <v>0</v>
      </c>
    </row>
    <row r="49" spans="1:24" ht="16.5" thickTop="1"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</row>
    <row r="50" spans="1:24"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</row>
    <row r="51" spans="1:24">
      <c r="A51" s="145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</row>
    <row r="52" spans="1:24">
      <c r="A52" s="132" t="s">
        <v>30</v>
      </c>
      <c r="B52" s="146">
        <v>21</v>
      </c>
      <c r="C52" s="213">
        <v>217108536.5</v>
      </c>
      <c r="D52" s="213">
        <v>195456856.07981101</v>
      </c>
      <c r="E52" s="213">
        <v>170136582</v>
      </c>
      <c r="F52" s="213">
        <v>164162644.61177099</v>
      </c>
      <c r="G52" s="213">
        <v>150455025</v>
      </c>
      <c r="H52" s="213">
        <v>133724952</v>
      </c>
      <c r="I52" s="213">
        <v>123214660.09999999</v>
      </c>
      <c r="J52" s="213">
        <v>114276952.59999999</v>
      </c>
      <c r="K52" s="213">
        <v>109606016.8</v>
      </c>
      <c r="L52" s="213">
        <v>101836528.40000001</v>
      </c>
      <c r="M52" s="213">
        <v>80276132.900000006</v>
      </c>
      <c r="N52" s="213">
        <v>69775816.299999997</v>
      </c>
      <c r="O52" s="213">
        <v>62138617</v>
      </c>
      <c r="P52" s="213">
        <v>51493899.100000001</v>
      </c>
      <c r="Q52" s="213">
        <v>42075138.299999997</v>
      </c>
      <c r="R52" s="213">
        <v>28663603.100000001</v>
      </c>
      <c r="S52" s="213">
        <v>19711555</v>
      </c>
      <c r="T52" s="213">
        <v>13471345.753533801</v>
      </c>
      <c r="U52" s="213">
        <v>8773982.0999999996</v>
      </c>
      <c r="V52" s="213">
        <v>5685215.4000000004</v>
      </c>
      <c r="W52" s="213">
        <v>3077955.9</v>
      </c>
      <c r="X52" s="213">
        <v>2238548.5</v>
      </c>
    </row>
    <row r="53" spans="1:24">
      <c r="A53" s="132" t="s">
        <v>32</v>
      </c>
      <c r="B53" s="146">
        <v>21</v>
      </c>
      <c r="C53" s="213">
        <v>119838889.40000001</v>
      </c>
      <c r="D53" s="213">
        <v>89372700.041752905</v>
      </c>
      <c r="E53" s="213">
        <v>69790575.400000006</v>
      </c>
      <c r="F53" s="213">
        <v>57635048.474656701</v>
      </c>
      <c r="G53" s="213">
        <v>48111839.399999999</v>
      </c>
      <c r="H53" s="213">
        <v>44259358.899999999</v>
      </c>
      <c r="I53" s="213">
        <v>49156624.100000001</v>
      </c>
      <c r="J53" s="213">
        <v>43169423.399999999</v>
      </c>
      <c r="K53" s="213">
        <v>39660068.399999999</v>
      </c>
      <c r="L53" s="213">
        <v>35301605.600000001</v>
      </c>
      <c r="M53" s="213">
        <v>31324855.600000001</v>
      </c>
      <c r="N53" s="213">
        <v>32229710.899999999</v>
      </c>
      <c r="O53" s="213">
        <v>29533865.600000001</v>
      </c>
      <c r="P53" s="213">
        <v>19312220.5</v>
      </c>
      <c r="Q53" s="213">
        <v>36001113.799999997</v>
      </c>
      <c r="R53" s="213">
        <v>10849103.199999999</v>
      </c>
      <c r="S53" s="213">
        <v>10928188.300000001</v>
      </c>
      <c r="T53" s="213">
        <v>10995166.5</v>
      </c>
      <c r="U53" s="213">
        <v>7799394.4000000004</v>
      </c>
      <c r="V53" s="213">
        <v>6696406.7000000002</v>
      </c>
      <c r="W53" s="213">
        <v>4971904.5</v>
      </c>
      <c r="X53" s="213">
        <v>1097032.5</v>
      </c>
    </row>
    <row r="54" spans="1:24">
      <c r="A54" s="132" t="s">
        <v>34</v>
      </c>
      <c r="B54" s="146">
        <v>21</v>
      </c>
      <c r="C54" s="213">
        <v>48928</v>
      </c>
      <c r="D54" s="213">
        <v>73617.788990630012</v>
      </c>
      <c r="E54" s="213">
        <v>64379.3</v>
      </c>
      <c r="F54" s="213">
        <v>68938.547777059997</v>
      </c>
      <c r="G54" s="213">
        <v>66723.100000000006</v>
      </c>
      <c r="H54" s="213">
        <v>64125.8</v>
      </c>
      <c r="I54" s="213">
        <v>62960</v>
      </c>
      <c r="J54" s="213">
        <v>372168.4</v>
      </c>
      <c r="K54" s="213">
        <v>386266.2</v>
      </c>
      <c r="L54" s="213">
        <v>41244.1</v>
      </c>
      <c r="M54" s="213">
        <v>39574.9</v>
      </c>
      <c r="N54" s="213">
        <v>598047.80000000005</v>
      </c>
      <c r="O54" s="213">
        <v>26213.200000000001</v>
      </c>
      <c r="P54" s="213">
        <v>135470.6</v>
      </c>
      <c r="Q54" s="213">
        <v>715260.3</v>
      </c>
      <c r="R54" s="213">
        <v>152661.20000000001</v>
      </c>
      <c r="S54" s="213">
        <v>0</v>
      </c>
      <c r="T54" s="213">
        <v>0</v>
      </c>
      <c r="U54" s="213">
        <v>0</v>
      </c>
      <c r="V54" s="213">
        <v>0</v>
      </c>
      <c r="W54" s="213">
        <v>0</v>
      </c>
      <c r="X54" s="213">
        <v>0</v>
      </c>
    </row>
    <row r="55" spans="1:24">
      <c r="A55" s="132" t="s">
        <v>36</v>
      </c>
      <c r="B55" s="146">
        <v>21</v>
      </c>
      <c r="C55" s="213">
        <v>1116752.7</v>
      </c>
      <c r="D55" s="213">
        <v>936250.83507937996</v>
      </c>
      <c r="E55" s="213">
        <v>873643.1</v>
      </c>
      <c r="F55" s="213">
        <v>614380.75010093988</v>
      </c>
      <c r="G55" s="213">
        <v>26435.4</v>
      </c>
      <c r="H55" s="213">
        <v>22253.8</v>
      </c>
      <c r="I55" s="213">
        <v>417823.2</v>
      </c>
      <c r="J55" s="213">
        <v>378734.4</v>
      </c>
      <c r="K55" s="213">
        <v>391001.5</v>
      </c>
      <c r="L55" s="213">
        <v>8111</v>
      </c>
      <c r="M55" s="213">
        <v>6879.7</v>
      </c>
      <c r="N55" s="213">
        <v>567439.69999999995</v>
      </c>
      <c r="O55" s="213">
        <v>5218.6000000000004</v>
      </c>
      <c r="P55" s="213">
        <v>119648.1</v>
      </c>
      <c r="Q55" s="213">
        <v>221757.2</v>
      </c>
      <c r="R55" s="213">
        <v>141881.20000000001</v>
      </c>
      <c r="S55" s="213">
        <v>536.20000000000005</v>
      </c>
      <c r="T55" s="213">
        <v>590.37752316000001</v>
      </c>
      <c r="U55" s="213">
        <v>600.4</v>
      </c>
      <c r="V55" s="213">
        <v>1765.6</v>
      </c>
      <c r="W55" s="213">
        <v>21444</v>
      </c>
      <c r="X55" s="213">
        <v>22912.5</v>
      </c>
    </row>
    <row r="56" spans="1:24">
      <c r="A56" s="132" t="s">
        <v>38</v>
      </c>
      <c r="B56" s="146">
        <v>21</v>
      </c>
      <c r="C56" s="213">
        <v>13088827.4</v>
      </c>
      <c r="D56" s="213">
        <v>9327169.3563542701</v>
      </c>
      <c r="E56" s="213">
        <v>6140410.9000000004</v>
      </c>
      <c r="F56" s="213">
        <v>8987369.7245504893</v>
      </c>
      <c r="G56" s="213">
        <v>4429281.7</v>
      </c>
      <c r="H56" s="213">
        <v>2287232.2999999998</v>
      </c>
      <c r="I56" s="213">
        <v>4131483.6</v>
      </c>
      <c r="J56" s="213">
        <v>10110488.199999999</v>
      </c>
      <c r="K56" s="213">
        <v>11830781.199999999</v>
      </c>
      <c r="L56" s="213">
        <v>8051924.5999999996</v>
      </c>
      <c r="M56" s="213">
        <v>8403885.3000000007</v>
      </c>
      <c r="N56" s="213">
        <v>10042319</v>
      </c>
      <c r="O56" s="213">
        <v>6688142</v>
      </c>
      <c r="P56" s="213">
        <v>5031127.5</v>
      </c>
      <c r="Q56" s="213">
        <v>6124529.0999999996</v>
      </c>
      <c r="R56" s="213">
        <v>6933094.2999999998</v>
      </c>
      <c r="S56" s="213">
        <v>7552796</v>
      </c>
      <c r="T56" s="213">
        <v>6877955.7999999998</v>
      </c>
      <c r="U56" s="213">
        <v>6264083</v>
      </c>
      <c r="V56" s="213">
        <v>6925092.2999999998</v>
      </c>
      <c r="W56" s="213">
        <v>7636605.2000000002</v>
      </c>
      <c r="X56" s="213">
        <v>7983087.2999999998</v>
      </c>
    </row>
    <row r="57" spans="1:24" s="136" customFormat="1">
      <c r="A57" s="135"/>
      <c r="B57" s="146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</row>
    <row r="58" spans="1:24"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</row>
    <row r="59" spans="1:24">
      <c r="A59" s="132" t="s">
        <v>31</v>
      </c>
      <c r="B59" s="146">
        <v>21</v>
      </c>
      <c r="C59" s="210">
        <v>217108536.5</v>
      </c>
      <c r="D59" s="210">
        <v>195456856.07981101</v>
      </c>
      <c r="E59" s="210">
        <v>170136582</v>
      </c>
      <c r="F59" s="210">
        <v>164162644.61177099</v>
      </c>
      <c r="G59" s="210">
        <v>150455025</v>
      </c>
      <c r="H59" s="210">
        <v>133724952</v>
      </c>
      <c r="I59" s="210">
        <v>123214660.09999999</v>
      </c>
      <c r="J59" s="210">
        <v>114276952.59999999</v>
      </c>
      <c r="K59" s="210">
        <v>109606016.8</v>
      </c>
      <c r="L59" s="210">
        <v>101836528.40000001</v>
      </c>
      <c r="M59" s="210">
        <v>80276132.900000006</v>
      </c>
      <c r="N59" s="210">
        <v>69775816.299999997</v>
      </c>
      <c r="O59" s="210">
        <v>62138617</v>
      </c>
      <c r="P59" s="210">
        <v>51493899.100000001</v>
      </c>
      <c r="Q59" s="210">
        <v>42075138.299999997</v>
      </c>
      <c r="R59" s="210">
        <v>28663603.100000001</v>
      </c>
      <c r="S59" s="210">
        <v>19711555</v>
      </c>
      <c r="T59" s="210">
        <v>13471345.753533801</v>
      </c>
      <c r="U59" s="210">
        <v>8773982.0999999996</v>
      </c>
      <c r="V59" s="210">
        <v>5685215.4000000004</v>
      </c>
      <c r="W59" s="210">
        <v>3077955.9</v>
      </c>
      <c r="X59" s="210">
        <v>2238548.5</v>
      </c>
    </row>
    <row r="60" spans="1:24">
      <c r="A60" s="132" t="s">
        <v>33</v>
      </c>
      <c r="B60" s="146">
        <v>21</v>
      </c>
      <c r="C60" s="210">
        <v>119838889.40000001</v>
      </c>
      <c r="D60" s="210">
        <v>89372700.041752905</v>
      </c>
      <c r="E60" s="210">
        <v>69790575.400000006</v>
      </c>
      <c r="F60" s="210">
        <v>57635048.474656701</v>
      </c>
      <c r="G60" s="210">
        <v>48111839.399999999</v>
      </c>
      <c r="H60" s="210">
        <v>44259358.899999999</v>
      </c>
      <c r="I60" s="210">
        <v>49156624.100000001</v>
      </c>
      <c r="J60" s="210">
        <v>43169423.399999999</v>
      </c>
      <c r="K60" s="210">
        <v>39660068.399999999</v>
      </c>
      <c r="L60" s="210">
        <v>35301605.600000001</v>
      </c>
      <c r="M60" s="210">
        <v>31324855.600000001</v>
      </c>
      <c r="N60" s="210">
        <v>32229710.899999999</v>
      </c>
      <c r="O60" s="210">
        <v>29533865.600000001</v>
      </c>
      <c r="P60" s="210">
        <v>19312220.5</v>
      </c>
      <c r="Q60" s="210">
        <v>36001113.799999997</v>
      </c>
      <c r="R60" s="210">
        <v>10849103.199999999</v>
      </c>
      <c r="S60" s="210">
        <v>10928188.300000001</v>
      </c>
      <c r="T60" s="210">
        <v>10995166.5</v>
      </c>
      <c r="U60" s="210">
        <v>7799394.4000000004</v>
      </c>
      <c r="V60" s="210">
        <v>6696406.7000000002</v>
      </c>
      <c r="W60" s="210">
        <v>4971904.5</v>
      </c>
      <c r="X60" s="210">
        <v>1097032.5</v>
      </c>
    </row>
    <row r="61" spans="1:24">
      <c r="A61" s="132" t="s">
        <v>35</v>
      </c>
      <c r="B61" s="146">
        <v>21</v>
      </c>
      <c r="C61" s="210">
        <v>48928</v>
      </c>
      <c r="D61" s="210">
        <v>73617.788990630012</v>
      </c>
      <c r="E61" s="210">
        <v>64379.3</v>
      </c>
      <c r="F61" s="210">
        <v>68938.547777059997</v>
      </c>
      <c r="G61" s="210">
        <v>66723.100000000006</v>
      </c>
      <c r="H61" s="210">
        <v>64125.8</v>
      </c>
      <c r="I61" s="210">
        <v>62960</v>
      </c>
      <c r="J61" s="210">
        <v>372168.4</v>
      </c>
      <c r="K61" s="210">
        <v>386266.2</v>
      </c>
      <c r="L61" s="210">
        <v>41244.1</v>
      </c>
      <c r="M61" s="210">
        <v>39574.9</v>
      </c>
      <c r="N61" s="210">
        <v>598047.80000000005</v>
      </c>
      <c r="O61" s="210">
        <v>26213.200000000001</v>
      </c>
      <c r="P61" s="210">
        <v>135470.6</v>
      </c>
      <c r="Q61" s="210">
        <v>715260.3</v>
      </c>
      <c r="R61" s="210">
        <v>152661.20000000001</v>
      </c>
      <c r="S61" s="210">
        <v>0</v>
      </c>
      <c r="T61" s="210"/>
      <c r="U61" s="210"/>
      <c r="V61" s="210"/>
      <c r="W61" s="210"/>
      <c r="X61" s="210"/>
    </row>
    <row r="62" spans="1:24">
      <c r="A62" s="132" t="s">
        <v>37</v>
      </c>
      <c r="B62" s="146">
        <v>21</v>
      </c>
      <c r="C62" s="210">
        <v>1116752.7</v>
      </c>
      <c r="D62" s="210">
        <v>936250.83507937996</v>
      </c>
      <c r="E62" s="210">
        <v>873643.1</v>
      </c>
      <c r="F62" s="210">
        <v>614380.75010093988</v>
      </c>
      <c r="G62" s="210">
        <v>26435.4</v>
      </c>
      <c r="H62" s="210">
        <v>22253.8</v>
      </c>
      <c r="I62" s="210">
        <v>417823.2</v>
      </c>
      <c r="J62" s="210">
        <v>378734.4</v>
      </c>
      <c r="K62" s="210">
        <v>391001.5</v>
      </c>
      <c r="L62" s="210">
        <v>8111</v>
      </c>
      <c r="M62" s="210">
        <v>6879.7</v>
      </c>
      <c r="N62" s="210">
        <v>567439.69999999995</v>
      </c>
      <c r="O62" s="210">
        <v>5218.6000000000004</v>
      </c>
      <c r="P62" s="210">
        <v>119648.1</v>
      </c>
      <c r="Q62" s="210">
        <v>221757.2</v>
      </c>
      <c r="R62" s="210">
        <v>141881.20000000001</v>
      </c>
      <c r="S62" s="210">
        <v>536.20000000000005</v>
      </c>
      <c r="T62" s="210">
        <v>590.37752316000001</v>
      </c>
      <c r="U62" s="210">
        <v>600.4</v>
      </c>
      <c r="V62" s="210">
        <v>1765.6</v>
      </c>
      <c r="W62" s="210">
        <v>21444</v>
      </c>
      <c r="X62" s="210">
        <v>22912.5</v>
      </c>
    </row>
    <row r="63" spans="1:24">
      <c r="A63" s="132" t="s">
        <v>39</v>
      </c>
      <c r="B63" s="146">
        <v>21</v>
      </c>
      <c r="C63" s="210">
        <v>13088827.4</v>
      </c>
      <c r="D63" s="210">
        <v>9327169.3563542701</v>
      </c>
      <c r="E63" s="210">
        <v>6140410.9000000004</v>
      </c>
      <c r="F63" s="210">
        <v>8987369.7245504893</v>
      </c>
      <c r="G63" s="210">
        <v>4429281.7</v>
      </c>
      <c r="H63" s="210">
        <v>2287232.2999999998</v>
      </c>
      <c r="I63" s="210">
        <v>4131483.6</v>
      </c>
      <c r="J63" s="210">
        <v>10110488.199999999</v>
      </c>
      <c r="K63" s="210">
        <v>11830781.199999999</v>
      </c>
      <c r="L63" s="210">
        <v>8051924.5999999996</v>
      </c>
      <c r="M63" s="210">
        <v>8403885.3000000007</v>
      </c>
      <c r="N63" s="210">
        <v>10042319</v>
      </c>
      <c r="O63" s="210">
        <v>6688142</v>
      </c>
      <c r="P63" s="210">
        <v>5031127.5</v>
      </c>
      <c r="Q63" s="210">
        <v>6124529.0999999996</v>
      </c>
      <c r="R63" s="210">
        <v>6933094.2999999998</v>
      </c>
      <c r="S63" s="210">
        <v>7552796</v>
      </c>
      <c r="T63" s="210">
        <v>6877955.7999999998</v>
      </c>
      <c r="U63" s="210">
        <v>6264083</v>
      </c>
      <c r="V63" s="210">
        <v>6925092.2999999998</v>
      </c>
      <c r="W63" s="210">
        <v>7636605.2000000002</v>
      </c>
      <c r="X63" s="210">
        <v>7983087.2999999998</v>
      </c>
    </row>
    <row r="64" spans="1:24"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</row>
    <row r="65" spans="1:24">
      <c r="C65" s="183">
        <f>+SUM(C52:C56)-SUM(C59:C63)</f>
        <v>0</v>
      </c>
      <c r="D65" s="183">
        <f>+SUM(D52:D56)-SUM(D59:D63)</f>
        <v>0</v>
      </c>
      <c r="E65" s="183">
        <f t="shared" ref="E65:X65" si="5">+SUM(E52:E56)-SUM(E59:E63)</f>
        <v>0</v>
      </c>
      <c r="F65" s="183">
        <f t="shared" si="5"/>
        <v>0</v>
      </c>
      <c r="G65" s="183">
        <f t="shared" si="5"/>
        <v>0</v>
      </c>
      <c r="H65" s="183">
        <f t="shared" si="5"/>
        <v>0</v>
      </c>
      <c r="I65" s="183">
        <f t="shared" si="5"/>
        <v>0</v>
      </c>
      <c r="J65" s="183">
        <f t="shared" si="5"/>
        <v>0</v>
      </c>
      <c r="K65" s="183">
        <f t="shared" si="5"/>
        <v>0</v>
      </c>
      <c r="L65" s="183">
        <f t="shared" si="5"/>
        <v>0</v>
      </c>
      <c r="M65" s="183">
        <f t="shared" si="5"/>
        <v>0</v>
      </c>
      <c r="N65" s="183">
        <f t="shared" si="5"/>
        <v>0</v>
      </c>
      <c r="O65" s="183">
        <f t="shared" si="5"/>
        <v>0</v>
      </c>
      <c r="P65" s="183">
        <f t="shared" si="5"/>
        <v>0</v>
      </c>
      <c r="Q65" s="183">
        <f t="shared" si="5"/>
        <v>0</v>
      </c>
      <c r="R65" s="183">
        <f t="shared" si="5"/>
        <v>0</v>
      </c>
      <c r="S65" s="183">
        <f t="shared" si="5"/>
        <v>0</v>
      </c>
      <c r="T65" s="183">
        <f t="shared" si="5"/>
        <v>0</v>
      </c>
      <c r="U65" s="183">
        <f t="shared" si="5"/>
        <v>0</v>
      </c>
      <c r="V65" s="183">
        <f t="shared" si="5"/>
        <v>0</v>
      </c>
      <c r="W65" s="183">
        <f t="shared" si="5"/>
        <v>0</v>
      </c>
      <c r="X65" s="183">
        <f t="shared" si="5"/>
        <v>0</v>
      </c>
    </row>
    <row r="66" spans="1:24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</row>
    <row r="67" spans="1:24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</row>
    <row r="68" spans="1:24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</row>
    <row r="69" spans="1:24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</row>
    <row r="70" spans="1:24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</row>
    <row r="71" spans="1:24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</row>
    <row r="73" spans="1:24">
      <c r="A73" s="132"/>
    </row>
    <row r="239" spans="1:24" s="147" customFormat="1">
      <c r="A239" s="135"/>
      <c r="B239" s="14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</row>
    <row r="240" spans="1:24" s="147" customFormat="1">
      <c r="A240" s="135"/>
      <c r="B240" s="14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</row>
    <row r="241" spans="1:24" s="147" customFormat="1">
      <c r="A241" s="135"/>
      <c r="B241" s="14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</row>
    <row r="242" spans="1:24" s="147" customFormat="1">
      <c r="A242" s="135"/>
      <c r="B242" s="14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</row>
    <row r="243" spans="1:24" s="147" customFormat="1">
      <c r="A243" s="135"/>
      <c r="B243" s="14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</row>
    <row r="244" spans="1:24" s="147" customFormat="1">
      <c r="A244" s="135"/>
      <c r="B244" s="14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</row>
    <row r="245" spans="1:24" s="147" customFormat="1">
      <c r="A245" s="135"/>
      <c r="B245" s="14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</row>
    <row r="246" spans="1:24" s="147" customFormat="1">
      <c r="A246" s="135"/>
      <c r="B246" s="14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</row>
    <row r="247" spans="1:24" s="147" customFormat="1">
      <c r="A247" s="135"/>
      <c r="B247" s="14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</row>
    <row r="248" spans="1:24" s="147" customFormat="1">
      <c r="A248" s="135"/>
      <c r="B248" s="14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</row>
    <row r="249" spans="1:24" s="147" customFormat="1">
      <c r="A249" s="135"/>
      <c r="B249" s="14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</row>
    <row r="250" spans="1:24" s="147" customFormat="1">
      <c r="A250" s="135"/>
      <c r="B250" s="14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</row>
    <row r="251" spans="1:24" s="147" customFormat="1">
      <c r="A251" s="135"/>
      <c r="B251" s="14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</row>
    <row r="252" spans="1:24" s="147" customFormat="1">
      <c r="A252" s="135"/>
      <c r="B252" s="14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</row>
    <row r="253" spans="1:24" s="147" customFormat="1">
      <c r="A253" s="135"/>
      <c r="B253" s="14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</row>
    <row r="254" spans="1:24" s="147" customFormat="1">
      <c r="A254" s="135"/>
      <c r="B254" s="14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</row>
    <row r="255" spans="1:24" s="147" customFormat="1">
      <c r="A255" s="135"/>
      <c r="B255" s="14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</row>
    <row r="256" spans="1:24" s="147" customFormat="1">
      <c r="A256" s="135"/>
      <c r="B256" s="14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</row>
    <row r="257" spans="1:24" s="147" customFormat="1">
      <c r="A257" s="135"/>
      <c r="B257" s="14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</row>
    <row r="258" spans="1:24" s="147" customFormat="1">
      <c r="A258" s="135"/>
      <c r="B258" s="14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</row>
    <row r="259" spans="1:24" s="147" customFormat="1">
      <c r="A259" s="135"/>
      <c r="B259" s="14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</row>
    <row r="260" spans="1:24" s="147" customFormat="1">
      <c r="A260" s="135"/>
      <c r="B260" s="14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</row>
    <row r="261" spans="1:24" s="147" customFormat="1">
      <c r="A261" s="135"/>
      <c r="B261" s="14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</row>
    <row r="262" spans="1:24" s="147" customFormat="1">
      <c r="A262" s="135"/>
      <c r="B262" s="14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</row>
    <row r="263" spans="1:24" s="147" customFormat="1">
      <c r="A263" s="135"/>
      <c r="B263" s="14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</row>
    <row r="264" spans="1:24" s="147" customFormat="1">
      <c r="A264" s="135"/>
      <c r="B264" s="14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</row>
    <row r="265" spans="1:24" s="147" customFormat="1">
      <c r="A265" s="135"/>
      <c r="B265" s="14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</row>
    <row r="266" spans="1:24" s="147" customFormat="1">
      <c r="A266" s="135"/>
      <c r="B266" s="14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</row>
    <row r="267" spans="1:24" s="147" customFormat="1">
      <c r="A267" s="135"/>
      <c r="B267" s="14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</row>
    <row r="268" spans="1:24" s="147" customFormat="1">
      <c r="A268" s="135"/>
      <c r="B268" s="14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</row>
    <row r="269" spans="1:24" s="147" customFormat="1">
      <c r="A269" s="135"/>
      <c r="B269" s="14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</row>
    <row r="270" spans="1:24" s="147" customFormat="1">
      <c r="A270" s="135"/>
      <c r="B270" s="14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</row>
    <row r="271" spans="1:24" s="147" customFormat="1">
      <c r="A271" s="135"/>
      <c r="B271" s="14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</row>
    <row r="272" spans="1:24" s="147" customFormat="1">
      <c r="A272" s="135"/>
      <c r="B272" s="14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</row>
    <row r="273" spans="1:24" s="147" customFormat="1">
      <c r="A273" s="135"/>
      <c r="B273" s="14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</row>
    <row r="274" spans="1:24" s="147" customFormat="1">
      <c r="A274" s="135"/>
      <c r="B274" s="14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</row>
    <row r="275" spans="1:24" s="147" customFormat="1">
      <c r="A275" s="135"/>
      <c r="B275" s="14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</row>
    <row r="276" spans="1:24" s="147" customFormat="1">
      <c r="A276" s="135"/>
      <c r="B276" s="14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</row>
    <row r="277" spans="1:24" s="147" customFormat="1">
      <c r="A277" s="135"/>
      <c r="B277" s="14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</row>
    <row r="278" spans="1:24" s="147" customFormat="1">
      <c r="A278" s="135"/>
      <c r="B278" s="14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</row>
    <row r="279" spans="1:24" s="147" customFormat="1">
      <c r="A279" s="135"/>
      <c r="B279" s="14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</row>
    <row r="280" spans="1:24" s="147" customFormat="1">
      <c r="A280" s="135"/>
      <c r="B280" s="14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</row>
    <row r="281" spans="1:24" s="147" customFormat="1">
      <c r="A281" s="135"/>
      <c r="B281" s="14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</row>
    <row r="282" spans="1:24" s="147" customFormat="1">
      <c r="A282" s="135"/>
      <c r="B282" s="14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</row>
    <row r="283" spans="1:24" s="147" customFormat="1">
      <c r="A283" s="135"/>
      <c r="B283" s="14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</row>
    <row r="284" spans="1:24" s="147" customFormat="1">
      <c r="A284" s="135"/>
      <c r="B284" s="14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</row>
    <row r="285" spans="1:24" s="147" customFormat="1">
      <c r="A285" s="135"/>
      <c r="B285" s="14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</row>
    <row r="286" spans="1:24" s="147" customFormat="1">
      <c r="A286" s="135"/>
      <c r="B286" s="14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</row>
    <row r="287" spans="1:24" s="147" customFormat="1">
      <c r="A287" s="135"/>
      <c r="B287" s="14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</row>
    <row r="288" spans="1:24" s="147" customFormat="1">
      <c r="A288" s="135"/>
      <c r="B288" s="14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</row>
    <row r="289" spans="1:24" s="147" customFormat="1">
      <c r="A289" s="135"/>
      <c r="B289" s="14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</row>
    <row r="290" spans="1:24" s="147" customFormat="1">
      <c r="A290" s="135"/>
      <c r="B290" s="14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</row>
    <row r="291" spans="1:24" s="147" customFormat="1">
      <c r="A291" s="135"/>
      <c r="B291" s="14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</row>
    <row r="292" spans="1:24" s="147" customFormat="1">
      <c r="A292" s="135"/>
      <c r="B292" s="14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</row>
    <row r="293" spans="1:24" s="147" customFormat="1">
      <c r="A293" s="135"/>
      <c r="B293" s="14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</row>
    <row r="294" spans="1:24" s="147" customFormat="1">
      <c r="A294" s="135"/>
      <c r="B294" s="14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</row>
    <row r="295" spans="1:24" s="147" customFormat="1">
      <c r="A295" s="135"/>
      <c r="B295" s="14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</row>
    <row r="296" spans="1:24" s="147" customFormat="1">
      <c r="A296" s="135"/>
      <c r="B296" s="14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</row>
    <row r="297" spans="1:24" s="147" customFormat="1">
      <c r="A297" s="135"/>
      <c r="B297" s="14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</row>
    <row r="298" spans="1:24" s="147" customFormat="1">
      <c r="A298" s="135"/>
      <c r="B298" s="14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</row>
    <row r="299" spans="1:24" s="147" customFormat="1">
      <c r="A299" s="135"/>
      <c r="B299" s="14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</row>
    <row r="300" spans="1:24" s="147" customFormat="1">
      <c r="A300" s="135"/>
      <c r="B300" s="14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</row>
    <row r="301" spans="1:24" s="147" customFormat="1">
      <c r="A301" s="135"/>
      <c r="B301" s="14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</row>
    <row r="302" spans="1:24" s="147" customFormat="1">
      <c r="A302" s="135"/>
      <c r="B302" s="14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</row>
    <row r="303" spans="1:24" s="147" customFormat="1">
      <c r="A303" s="135"/>
      <c r="B303" s="14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</row>
    <row r="304" spans="1:24" s="147" customFormat="1">
      <c r="A304" s="135"/>
      <c r="B304" s="14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</row>
    <row r="305" spans="1:24" s="147" customFormat="1">
      <c r="A305" s="135"/>
      <c r="B305" s="14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</row>
    <row r="306" spans="1:24" s="147" customFormat="1">
      <c r="A306" s="135"/>
      <c r="B306" s="14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</row>
    <row r="307" spans="1:24" s="147" customFormat="1">
      <c r="A307" s="135"/>
      <c r="B307" s="14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</row>
    <row r="308" spans="1:24" s="147" customFormat="1">
      <c r="A308" s="135"/>
      <c r="B308" s="14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</row>
    <row r="309" spans="1:24" s="147" customFormat="1">
      <c r="A309" s="135"/>
      <c r="B309" s="14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</row>
    <row r="310" spans="1:24" s="147" customFormat="1">
      <c r="A310" s="135"/>
      <c r="B310" s="14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</row>
    <row r="311" spans="1:24" s="147" customFormat="1">
      <c r="A311" s="135"/>
      <c r="B311" s="14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</row>
    <row r="312" spans="1:24" s="147" customFormat="1">
      <c r="A312" s="135"/>
      <c r="B312" s="14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</row>
    <row r="313" spans="1:24" s="147" customFormat="1">
      <c r="A313" s="135"/>
      <c r="B313" s="14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</row>
    <row r="314" spans="1:24" s="147" customFormat="1">
      <c r="A314" s="135"/>
      <c r="B314" s="14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</row>
    <row r="315" spans="1:24" s="147" customFormat="1">
      <c r="A315" s="135"/>
      <c r="B315" s="14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</row>
    <row r="316" spans="1:24" s="147" customFormat="1">
      <c r="A316" s="135"/>
      <c r="B316" s="14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</row>
    <row r="317" spans="1:24" s="147" customFormat="1">
      <c r="A317" s="135"/>
      <c r="B317" s="14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</row>
    <row r="318" spans="1:24" s="147" customFormat="1">
      <c r="A318" s="135"/>
      <c r="B318" s="14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</row>
    <row r="319" spans="1:24" s="147" customFormat="1">
      <c r="A319" s="135"/>
      <c r="B319" s="14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</row>
    <row r="320" spans="1:24" s="147" customFormat="1">
      <c r="A320" s="135"/>
      <c r="B320" s="14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</row>
    <row r="321" spans="1:24" s="147" customFormat="1">
      <c r="A321" s="135"/>
      <c r="B321" s="14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</row>
    <row r="322" spans="1:24" s="147" customFormat="1">
      <c r="A322" s="135"/>
      <c r="B322" s="14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</row>
    <row r="323" spans="1:24" s="147" customFormat="1">
      <c r="A323" s="135"/>
      <c r="B323" s="14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</row>
    <row r="324" spans="1:24" s="147" customFormat="1">
      <c r="A324" s="135"/>
      <c r="B324" s="14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</row>
    <row r="325" spans="1:24" s="147" customFormat="1">
      <c r="A325" s="135"/>
      <c r="B325" s="14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</row>
    <row r="326" spans="1:24" s="147" customFormat="1">
      <c r="A326" s="135"/>
      <c r="B326" s="14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</row>
    <row r="327" spans="1:24" s="147" customFormat="1">
      <c r="A327" s="135"/>
      <c r="B327" s="14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</row>
    <row r="328" spans="1:24" s="147" customFormat="1">
      <c r="A328" s="135"/>
      <c r="B328" s="14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</row>
    <row r="329" spans="1:24" s="147" customFormat="1">
      <c r="A329" s="135"/>
      <c r="B329" s="14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</row>
    <row r="330" spans="1:24" s="147" customFormat="1">
      <c r="A330" s="135"/>
      <c r="B330" s="14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</row>
    <row r="331" spans="1:24" s="147" customFormat="1">
      <c r="A331" s="135"/>
      <c r="B331" s="14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</row>
    <row r="332" spans="1:24" s="147" customFormat="1">
      <c r="A332" s="135"/>
      <c r="B332" s="14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</row>
    <row r="333" spans="1:24" s="147" customFormat="1">
      <c r="A333" s="135"/>
      <c r="B333" s="14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</row>
    <row r="334" spans="1:24" s="147" customFormat="1">
      <c r="A334" s="135"/>
      <c r="B334" s="14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</row>
    <row r="335" spans="1:24" s="147" customFormat="1">
      <c r="A335" s="135"/>
      <c r="B335" s="14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</row>
    <row r="336" spans="1:24" s="147" customFormat="1">
      <c r="A336" s="135"/>
      <c r="B336" s="14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</row>
    <row r="337" spans="1:24" s="147" customFormat="1">
      <c r="A337" s="135"/>
      <c r="B337" s="14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</row>
    <row r="338" spans="1:24" s="147" customFormat="1">
      <c r="A338" s="135"/>
      <c r="B338" s="14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</row>
    <row r="339" spans="1:24" s="147" customFormat="1">
      <c r="A339" s="135"/>
      <c r="B339" s="14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</row>
    <row r="340" spans="1:24" s="147" customFormat="1">
      <c r="A340" s="135"/>
      <c r="B340" s="14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</row>
    <row r="341" spans="1:24" s="147" customFormat="1">
      <c r="A341" s="135"/>
      <c r="B341" s="14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</row>
    <row r="342" spans="1:24" s="147" customFormat="1">
      <c r="A342" s="135"/>
      <c r="B342" s="14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</row>
    <row r="343" spans="1:24" s="147" customFormat="1">
      <c r="A343" s="135"/>
      <c r="B343" s="14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</row>
    <row r="344" spans="1:24" s="147" customFormat="1">
      <c r="A344" s="135"/>
      <c r="B344" s="14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</row>
    <row r="345" spans="1:24" s="147" customFormat="1">
      <c r="A345" s="135"/>
      <c r="B345" s="14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</row>
    <row r="346" spans="1:24" s="147" customFormat="1">
      <c r="A346" s="135"/>
      <c r="B346" s="14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</row>
    <row r="347" spans="1:24" s="147" customFormat="1">
      <c r="A347" s="135"/>
      <c r="B347" s="14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</row>
    <row r="348" spans="1:24" s="147" customFormat="1">
      <c r="A348" s="135"/>
      <c r="B348" s="14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</row>
    <row r="349" spans="1:24" s="147" customFormat="1">
      <c r="A349" s="135"/>
      <c r="B349" s="14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</row>
    <row r="350" spans="1:24" s="147" customFormat="1">
      <c r="A350" s="135"/>
      <c r="B350" s="14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</row>
    <row r="351" spans="1:24" s="147" customFormat="1">
      <c r="A351" s="135"/>
      <c r="B351" s="14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</row>
    <row r="352" spans="1:24" s="147" customFormat="1">
      <c r="A352" s="135"/>
      <c r="B352" s="14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</row>
    <row r="353" spans="1:24" s="147" customFormat="1">
      <c r="A353" s="135"/>
      <c r="B353" s="14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</row>
    <row r="354" spans="1:24" s="147" customFormat="1">
      <c r="A354" s="135"/>
      <c r="B354" s="14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</row>
    <row r="355" spans="1:24" s="147" customFormat="1">
      <c r="A355" s="135"/>
      <c r="B355" s="14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</row>
    <row r="356" spans="1:24" s="147" customFormat="1">
      <c r="A356" s="135"/>
      <c r="B356" s="14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</row>
    <row r="357" spans="1:24" s="147" customFormat="1">
      <c r="A357" s="135"/>
      <c r="B357" s="14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</row>
    <row r="358" spans="1:24" s="147" customFormat="1">
      <c r="A358" s="135"/>
      <c r="B358" s="14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</row>
    <row r="359" spans="1:24" s="147" customFormat="1">
      <c r="A359" s="135"/>
      <c r="B359" s="14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</row>
    <row r="360" spans="1:24" s="147" customFormat="1">
      <c r="A360" s="135"/>
      <c r="B360" s="14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</row>
    <row r="361" spans="1:24" s="147" customFormat="1">
      <c r="A361" s="135"/>
      <c r="B361" s="14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</row>
    <row r="362" spans="1:24" s="147" customFormat="1">
      <c r="A362" s="135"/>
      <c r="B362" s="14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</row>
    <row r="363" spans="1:24" s="147" customFormat="1">
      <c r="A363" s="135"/>
      <c r="B363" s="14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</row>
    <row r="364" spans="1:24" s="147" customFormat="1">
      <c r="A364" s="135"/>
      <c r="B364" s="14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</row>
    <row r="365" spans="1:24" s="147" customFormat="1">
      <c r="A365" s="135"/>
      <c r="B365" s="14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</row>
    <row r="366" spans="1:24" s="147" customFormat="1">
      <c r="A366" s="135"/>
      <c r="B366" s="14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</row>
    <row r="367" spans="1:24" s="147" customFormat="1">
      <c r="A367" s="135"/>
      <c r="B367" s="14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</row>
    <row r="368" spans="1:24" s="147" customFormat="1">
      <c r="A368" s="135"/>
      <c r="B368" s="14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</row>
    <row r="369" spans="1:24" s="147" customFormat="1">
      <c r="A369" s="135"/>
      <c r="B369" s="14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</row>
    <row r="370" spans="1:24" s="147" customFormat="1">
      <c r="A370" s="135"/>
      <c r="B370" s="14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</row>
    <row r="371" spans="1:24" s="147" customFormat="1">
      <c r="A371" s="135"/>
      <c r="B371" s="14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</row>
    <row r="372" spans="1:24" s="147" customFormat="1">
      <c r="A372" s="135"/>
      <c r="B372" s="14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</row>
    <row r="373" spans="1:24" s="147" customFormat="1">
      <c r="A373" s="135"/>
      <c r="B373" s="14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</row>
    <row r="374" spans="1:24" s="147" customFormat="1">
      <c r="A374" s="135"/>
      <c r="B374" s="14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</row>
    <row r="375" spans="1:24" s="147" customFormat="1">
      <c r="A375" s="135"/>
      <c r="B375" s="14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</row>
    <row r="376" spans="1:24" s="147" customFormat="1">
      <c r="A376" s="135"/>
      <c r="B376" s="14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</row>
    <row r="377" spans="1:24" s="147" customFormat="1">
      <c r="A377" s="135"/>
      <c r="B377" s="14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</row>
    <row r="378" spans="1:24" s="147" customFormat="1">
      <c r="A378" s="135"/>
      <c r="B378" s="14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</row>
    <row r="379" spans="1:24" s="147" customFormat="1">
      <c r="A379" s="135"/>
      <c r="B379" s="14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</row>
    <row r="380" spans="1:24" s="147" customFormat="1">
      <c r="A380" s="135"/>
      <c r="B380" s="14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</row>
    <row r="381" spans="1:24" s="147" customFormat="1">
      <c r="A381" s="135"/>
      <c r="B381" s="14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</row>
    <row r="382" spans="1:24" s="147" customFormat="1">
      <c r="A382" s="135"/>
      <c r="B382" s="14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</row>
    <row r="383" spans="1:24" s="147" customFormat="1">
      <c r="A383" s="135"/>
      <c r="B383" s="14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</row>
    <row r="384" spans="1:24" s="147" customFormat="1">
      <c r="A384" s="135"/>
      <c r="B384" s="14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</row>
    <row r="385" spans="1:24" s="147" customFormat="1">
      <c r="A385" s="135"/>
      <c r="B385" s="14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</row>
    <row r="386" spans="1:24" s="147" customFormat="1">
      <c r="A386" s="135"/>
      <c r="B386" s="14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</row>
    <row r="387" spans="1:24" s="147" customFormat="1">
      <c r="A387" s="135"/>
      <c r="B387" s="14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</row>
    <row r="388" spans="1:24" s="147" customFormat="1">
      <c r="A388" s="135"/>
      <c r="B388" s="14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</row>
    <row r="389" spans="1:24" s="147" customFormat="1">
      <c r="A389" s="135"/>
      <c r="B389" s="14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</row>
    <row r="390" spans="1:24" s="147" customFormat="1">
      <c r="A390" s="135"/>
      <c r="B390" s="14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</row>
    <row r="391" spans="1:24" s="147" customFormat="1">
      <c r="A391" s="135"/>
      <c r="B391" s="14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</row>
    <row r="392" spans="1:24" s="147" customFormat="1">
      <c r="A392" s="135"/>
      <c r="B392" s="14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</row>
    <row r="393" spans="1:24" s="147" customFormat="1">
      <c r="A393" s="135"/>
      <c r="B393" s="14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</row>
    <row r="394" spans="1:24" s="147" customFormat="1">
      <c r="A394" s="135"/>
      <c r="B394" s="14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</row>
    <row r="395" spans="1:24" s="147" customFormat="1">
      <c r="A395" s="135"/>
      <c r="B395" s="14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</row>
    <row r="396" spans="1:24" s="147" customFormat="1">
      <c r="A396" s="135"/>
      <c r="B396" s="14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</row>
    <row r="397" spans="1:24" s="147" customFormat="1">
      <c r="A397" s="135"/>
      <c r="B397" s="14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</row>
    <row r="398" spans="1:24" s="147" customFormat="1">
      <c r="A398" s="135"/>
      <c r="B398" s="14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</row>
    <row r="399" spans="1:24" s="147" customFormat="1">
      <c r="A399" s="135"/>
      <c r="B399" s="14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</row>
    <row r="400" spans="1:24" s="147" customFormat="1">
      <c r="A400" s="135"/>
      <c r="B400" s="14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</row>
    <row r="401" spans="1:24" s="147" customFormat="1">
      <c r="A401" s="135"/>
      <c r="B401" s="14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</row>
    <row r="402" spans="1:24" s="147" customFormat="1">
      <c r="A402" s="135"/>
      <c r="B402" s="14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</row>
    <row r="403" spans="1:24" s="147" customFormat="1">
      <c r="A403" s="135"/>
      <c r="B403" s="14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</row>
    <row r="404" spans="1:24" s="147" customFormat="1">
      <c r="A404" s="135"/>
      <c r="B404" s="14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</row>
    <row r="405" spans="1:24" s="147" customFormat="1">
      <c r="A405" s="135"/>
      <c r="B405" s="14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</row>
    <row r="406" spans="1:24" s="147" customFormat="1">
      <c r="A406" s="135"/>
      <c r="B406" s="14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</row>
    <row r="407" spans="1:24" s="147" customFormat="1">
      <c r="A407" s="135"/>
      <c r="B407" s="14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</row>
    <row r="408" spans="1:24" s="147" customFormat="1">
      <c r="A408" s="135"/>
      <c r="B408" s="14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</row>
    <row r="409" spans="1:24" s="147" customFormat="1">
      <c r="A409" s="135"/>
      <c r="B409" s="14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</row>
    <row r="410" spans="1:24" s="147" customFormat="1">
      <c r="A410" s="135"/>
      <c r="B410" s="14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</row>
    <row r="411" spans="1:24" s="147" customFormat="1">
      <c r="A411" s="135"/>
      <c r="B411" s="14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</row>
    <row r="412" spans="1:24" s="147" customFormat="1">
      <c r="A412" s="135"/>
      <c r="B412" s="14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</row>
    <row r="413" spans="1:24" s="147" customFormat="1">
      <c r="A413" s="135"/>
      <c r="B413" s="14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</row>
    <row r="414" spans="1:24" s="147" customFormat="1">
      <c r="A414" s="135"/>
      <c r="B414" s="14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</row>
    <row r="415" spans="1:24" s="147" customFormat="1">
      <c r="A415" s="135"/>
      <c r="B415" s="14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</row>
    <row r="416" spans="1:24" s="147" customFormat="1">
      <c r="A416" s="135"/>
      <c r="B416" s="14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</row>
    <row r="417" spans="1:24" s="147" customFormat="1">
      <c r="A417" s="135"/>
      <c r="B417" s="14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</row>
    <row r="418" spans="1:24" s="147" customFormat="1">
      <c r="A418" s="135"/>
      <c r="B418" s="14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</row>
    <row r="419" spans="1:24" s="147" customFormat="1">
      <c r="A419" s="135"/>
      <c r="B419" s="14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</row>
    <row r="420" spans="1:24" s="147" customFormat="1">
      <c r="A420" s="135"/>
      <c r="B420" s="14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</row>
    <row r="421" spans="1:24" s="147" customFormat="1">
      <c r="A421" s="135"/>
      <c r="B421" s="14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</row>
    <row r="422" spans="1:24" s="147" customFormat="1">
      <c r="A422" s="135"/>
      <c r="B422" s="14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</row>
    <row r="423" spans="1:24" s="147" customFormat="1">
      <c r="A423" s="135"/>
      <c r="B423" s="14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</row>
    <row r="424" spans="1:24" s="147" customFormat="1">
      <c r="A424" s="135"/>
      <c r="B424" s="14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</row>
    <row r="425" spans="1:24" s="147" customFormat="1">
      <c r="A425" s="135"/>
      <c r="B425" s="14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</row>
    <row r="426" spans="1:24" s="147" customFormat="1">
      <c r="A426" s="135"/>
      <c r="B426" s="14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</row>
    <row r="427" spans="1:24" s="147" customFormat="1">
      <c r="A427" s="135"/>
      <c r="B427" s="14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</row>
    <row r="428" spans="1:24" s="147" customFormat="1">
      <c r="A428" s="135"/>
      <c r="B428" s="14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</row>
    <row r="429" spans="1:24" s="147" customFormat="1">
      <c r="A429" s="135"/>
      <c r="B429" s="14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</row>
    <row r="430" spans="1:24" s="147" customFormat="1">
      <c r="A430" s="135"/>
      <c r="B430" s="14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</row>
    <row r="431" spans="1:24" s="147" customFormat="1">
      <c r="A431" s="135"/>
      <c r="B431" s="14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</row>
    <row r="432" spans="1:24" s="147" customFormat="1">
      <c r="A432" s="135"/>
      <c r="B432" s="14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</row>
    <row r="433" spans="1:24" s="147" customFormat="1">
      <c r="A433" s="135"/>
      <c r="B433" s="14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</row>
    <row r="434" spans="1:24" s="147" customFormat="1">
      <c r="A434" s="135"/>
      <c r="B434" s="14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</row>
    <row r="435" spans="1:24" s="147" customFormat="1">
      <c r="A435" s="135"/>
      <c r="B435" s="14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</row>
    <row r="436" spans="1:24" s="147" customFormat="1">
      <c r="A436" s="135"/>
      <c r="B436" s="14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</row>
    <row r="437" spans="1:24" s="147" customFormat="1">
      <c r="A437" s="135"/>
      <c r="B437" s="14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</row>
    <row r="438" spans="1:24" s="147" customFormat="1">
      <c r="A438" s="135"/>
      <c r="B438" s="14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</row>
    <row r="439" spans="1:24" s="147" customFormat="1">
      <c r="A439" s="135"/>
      <c r="B439" s="14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</row>
    <row r="440" spans="1:24" s="147" customFormat="1">
      <c r="A440" s="135"/>
      <c r="B440" s="14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</row>
    <row r="441" spans="1:24" s="147" customFormat="1">
      <c r="A441" s="135"/>
      <c r="B441" s="14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</row>
    <row r="442" spans="1:24" s="147" customFormat="1">
      <c r="A442" s="135"/>
      <c r="B442" s="14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</row>
    <row r="443" spans="1:24" s="147" customFormat="1">
      <c r="A443" s="135"/>
      <c r="B443" s="14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</row>
    <row r="444" spans="1:24" s="147" customFormat="1">
      <c r="A444" s="135"/>
      <c r="B444" s="14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</row>
    <row r="445" spans="1:24" s="147" customFormat="1">
      <c r="A445" s="135"/>
      <c r="B445" s="14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</row>
    <row r="446" spans="1:24" s="147" customFormat="1">
      <c r="A446" s="135"/>
      <c r="B446" s="14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</row>
    <row r="447" spans="1:24" s="147" customFormat="1">
      <c r="A447" s="135"/>
      <c r="B447" s="14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</row>
    <row r="448" spans="1:24" s="147" customFormat="1">
      <c r="A448" s="135"/>
      <c r="B448" s="14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</row>
    <row r="449" spans="1:24" s="147" customFormat="1">
      <c r="A449" s="135"/>
      <c r="B449" s="14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</row>
    <row r="450" spans="1:24" s="147" customFormat="1">
      <c r="A450" s="135"/>
      <c r="B450" s="14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</row>
    <row r="451" spans="1:24" s="147" customFormat="1">
      <c r="A451" s="135"/>
      <c r="B451" s="14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</row>
    <row r="452" spans="1:24" s="147" customFormat="1">
      <c r="A452" s="135"/>
      <c r="B452" s="14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</row>
    <row r="453" spans="1:24" s="147" customFormat="1">
      <c r="A453" s="135"/>
      <c r="B453" s="14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</row>
    <row r="454" spans="1:24" s="147" customFormat="1">
      <c r="A454" s="135"/>
      <c r="B454" s="14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</row>
    <row r="455" spans="1:24" s="147" customFormat="1">
      <c r="A455" s="135"/>
      <c r="B455" s="14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</row>
    <row r="456" spans="1:24" s="147" customFormat="1">
      <c r="A456" s="135"/>
      <c r="B456" s="14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</row>
    <row r="457" spans="1:24" s="147" customFormat="1">
      <c r="A457" s="135"/>
      <c r="B457" s="14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</row>
    <row r="458" spans="1:24" s="147" customFormat="1">
      <c r="A458" s="135"/>
      <c r="B458" s="14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</row>
    <row r="459" spans="1:24" s="147" customFormat="1">
      <c r="A459" s="135"/>
      <c r="B459" s="14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</row>
    <row r="460" spans="1:24" s="147" customFormat="1">
      <c r="A460" s="135"/>
      <c r="B460" s="14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</row>
    <row r="461" spans="1:24" s="147" customFormat="1">
      <c r="A461" s="135"/>
      <c r="B461" s="14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</row>
    <row r="462" spans="1:24" s="147" customFormat="1">
      <c r="A462" s="135"/>
      <c r="B462" s="14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</row>
    <row r="463" spans="1:24" s="147" customFormat="1">
      <c r="A463" s="135"/>
      <c r="B463" s="14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</row>
    <row r="464" spans="1:24" s="147" customFormat="1">
      <c r="A464" s="135"/>
      <c r="B464" s="14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</row>
    <row r="465" spans="1:24" s="147" customFormat="1">
      <c r="A465" s="135"/>
      <c r="B465" s="14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</row>
    <row r="466" spans="1:24" s="147" customFormat="1">
      <c r="A466" s="135"/>
      <c r="B466" s="14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</row>
    <row r="467" spans="1:24" s="147" customFormat="1">
      <c r="A467" s="135"/>
      <c r="B467" s="14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</row>
    <row r="468" spans="1:24" s="147" customFormat="1">
      <c r="A468" s="135"/>
      <c r="B468" s="14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</row>
    <row r="469" spans="1:24" s="147" customFormat="1">
      <c r="A469" s="135"/>
      <c r="B469" s="14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</row>
    <row r="470" spans="1:24" s="147" customFormat="1">
      <c r="A470" s="135"/>
      <c r="B470" s="14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</row>
    <row r="471" spans="1:24" s="147" customFormat="1">
      <c r="A471" s="135"/>
      <c r="B471" s="14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</row>
    <row r="472" spans="1:24" s="147" customFormat="1">
      <c r="A472" s="135"/>
      <c r="B472" s="14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</row>
    <row r="473" spans="1:24" s="147" customFormat="1">
      <c r="A473" s="135"/>
      <c r="B473" s="14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</row>
    <row r="474" spans="1:24" s="147" customFormat="1">
      <c r="A474" s="135"/>
      <c r="B474" s="14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</row>
    <row r="475" spans="1:24" s="147" customFormat="1">
      <c r="A475" s="135"/>
      <c r="B475" s="14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</row>
    <row r="476" spans="1:24" s="147" customFormat="1">
      <c r="A476" s="135"/>
      <c r="B476" s="14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</row>
    <row r="477" spans="1:24" s="147" customFormat="1">
      <c r="A477" s="135"/>
      <c r="B477" s="14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</row>
    <row r="478" spans="1:24" s="147" customFormat="1">
      <c r="A478" s="135"/>
      <c r="B478" s="14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</row>
    <row r="479" spans="1:24" s="147" customFormat="1">
      <c r="A479" s="135"/>
      <c r="B479" s="14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</row>
    <row r="480" spans="1:24" s="147" customFormat="1">
      <c r="A480" s="135"/>
      <c r="B480" s="14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</row>
    <row r="481" spans="1:24" s="147" customFormat="1">
      <c r="A481" s="135"/>
      <c r="B481" s="14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</row>
    <row r="482" spans="1:24" s="147" customFormat="1">
      <c r="A482" s="135"/>
      <c r="B482" s="14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</row>
    <row r="483" spans="1:24" s="147" customFormat="1">
      <c r="A483" s="135"/>
      <c r="B483" s="14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</row>
    <row r="484" spans="1:24" s="147" customFormat="1">
      <c r="A484" s="135"/>
      <c r="B484" s="14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</row>
    <row r="485" spans="1:24" s="147" customFormat="1">
      <c r="A485" s="135"/>
      <c r="B485" s="14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</row>
    <row r="486" spans="1:24" s="147" customFormat="1">
      <c r="A486" s="135"/>
      <c r="B486" s="14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</row>
    <row r="487" spans="1:24" s="147" customFormat="1">
      <c r="A487" s="135"/>
      <c r="B487" s="14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</row>
    <row r="488" spans="1:24" s="147" customFormat="1">
      <c r="A488" s="135"/>
      <c r="B488" s="14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</row>
    <row r="489" spans="1:24" s="147" customFormat="1">
      <c r="A489" s="135"/>
      <c r="B489" s="14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</row>
    <row r="490" spans="1:24" s="147" customFormat="1">
      <c r="A490" s="135"/>
      <c r="B490" s="14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</row>
    <row r="491" spans="1:24" s="147" customFormat="1">
      <c r="A491" s="135"/>
      <c r="B491" s="14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</row>
    <row r="492" spans="1:24" s="147" customFormat="1">
      <c r="A492" s="135"/>
      <c r="B492" s="14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</row>
    <row r="493" spans="1:24" s="147" customFormat="1">
      <c r="A493" s="135"/>
      <c r="B493" s="14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</row>
    <row r="494" spans="1:24" s="147" customFormat="1">
      <c r="A494" s="135"/>
      <c r="B494" s="14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</row>
    <row r="495" spans="1:24" s="147" customFormat="1">
      <c r="A495" s="135"/>
      <c r="B495" s="14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</row>
    <row r="496" spans="1:24" s="147" customFormat="1">
      <c r="A496" s="135"/>
      <c r="B496" s="14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</row>
    <row r="497" spans="1:24" s="147" customFormat="1">
      <c r="A497" s="135"/>
      <c r="B497" s="14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</row>
    <row r="498" spans="1:24" s="147" customFormat="1">
      <c r="A498" s="135"/>
      <c r="B498" s="14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</row>
    <row r="499" spans="1:24" s="147" customFormat="1">
      <c r="A499" s="135"/>
      <c r="B499" s="14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</row>
    <row r="500" spans="1:24" s="147" customFormat="1">
      <c r="A500" s="135"/>
      <c r="B500" s="14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</row>
    <row r="501" spans="1:24" s="147" customFormat="1">
      <c r="A501" s="135"/>
      <c r="B501" s="14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</row>
    <row r="502" spans="1:24" s="147" customFormat="1">
      <c r="A502" s="135"/>
      <c r="B502" s="14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</row>
    <row r="503" spans="1:24" s="147" customFormat="1">
      <c r="A503" s="135"/>
      <c r="B503" s="14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</row>
    <row r="504" spans="1:24" s="147" customFormat="1">
      <c r="A504" s="135"/>
      <c r="B504" s="14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</row>
    <row r="505" spans="1:24" s="147" customFormat="1">
      <c r="A505" s="135"/>
      <c r="B505" s="14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</row>
    <row r="506" spans="1:24" s="147" customFormat="1">
      <c r="A506" s="135"/>
      <c r="B506" s="14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</row>
    <row r="507" spans="1:24" s="147" customFormat="1">
      <c r="A507" s="135"/>
      <c r="B507" s="14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</row>
    <row r="508" spans="1:24" s="147" customFormat="1">
      <c r="A508" s="135"/>
      <c r="B508" s="14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</row>
    <row r="509" spans="1:24" s="147" customFormat="1">
      <c r="A509" s="135"/>
      <c r="B509" s="14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</row>
    <row r="510" spans="1:24" s="147" customFormat="1">
      <c r="A510" s="135"/>
      <c r="B510" s="14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</row>
    <row r="511" spans="1:24" s="147" customFormat="1">
      <c r="A511" s="135"/>
      <c r="B511" s="14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</row>
    <row r="512" spans="1:24" s="147" customFormat="1">
      <c r="A512" s="135"/>
      <c r="B512" s="14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</row>
    <row r="513" spans="1:24" s="147" customFormat="1">
      <c r="A513" s="135"/>
      <c r="B513" s="14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</row>
    <row r="514" spans="1:24" s="147" customFormat="1">
      <c r="A514" s="135"/>
      <c r="B514" s="14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</row>
    <row r="515" spans="1:24" s="147" customFormat="1">
      <c r="A515" s="135"/>
      <c r="B515" s="14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</row>
    <row r="516" spans="1:24" s="147" customFormat="1">
      <c r="A516" s="135"/>
      <c r="B516" s="14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</row>
    <row r="517" spans="1:24" s="147" customFormat="1">
      <c r="A517" s="135"/>
      <c r="B517" s="14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</row>
    <row r="518" spans="1:24" s="147" customFormat="1">
      <c r="A518" s="135"/>
      <c r="B518" s="14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</row>
    <row r="519" spans="1:24" s="147" customFormat="1">
      <c r="A519" s="135"/>
      <c r="B519" s="14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</row>
    <row r="520" spans="1:24" s="147" customFormat="1">
      <c r="A520" s="135"/>
      <c r="B520" s="14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</row>
    <row r="521" spans="1:24" s="147" customFormat="1">
      <c r="A521" s="135"/>
      <c r="B521" s="14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</row>
    <row r="522" spans="1:24" s="147" customFormat="1">
      <c r="A522" s="135"/>
      <c r="B522" s="14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</row>
    <row r="523" spans="1:24" s="147" customFormat="1">
      <c r="A523" s="135"/>
      <c r="B523" s="14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</row>
    <row r="524" spans="1:24" s="147" customFormat="1">
      <c r="A524" s="135"/>
      <c r="B524" s="14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</row>
    <row r="525" spans="1:24" s="147" customFormat="1">
      <c r="A525" s="135"/>
      <c r="B525" s="14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</row>
    <row r="526" spans="1:24" s="147" customFormat="1">
      <c r="A526" s="135"/>
      <c r="B526" s="14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</row>
    <row r="527" spans="1:24" s="147" customFormat="1">
      <c r="A527" s="135"/>
      <c r="B527" s="14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</row>
    <row r="528" spans="1:24" s="147" customFormat="1">
      <c r="A528" s="135"/>
      <c r="B528" s="14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</row>
    <row r="529" spans="1:24" s="147" customFormat="1">
      <c r="A529" s="135"/>
      <c r="B529" s="14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</row>
    <row r="530" spans="1:24" s="147" customFormat="1">
      <c r="A530" s="135"/>
      <c r="B530" s="14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</row>
    <row r="531" spans="1:24" s="147" customFormat="1">
      <c r="A531" s="135"/>
      <c r="B531" s="14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</row>
    <row r="532" spans="1:24" s="147" customFormat="1">
      <c r="A532" s="135"/>
      <c r="B532" s="14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</row>
    <row r="533" spans="1:24" s="147" customFormat="1">
      <c r="A533" s="135"/>
      <c r="B533" s="14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</row>
    <row r="534" spans="1:24" s="147" customFormat="1">
      <c r="A534" s="135"/>
      <c r="B534" s="14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</row>
    <row r="535" spans="1:24" s="147" customFormat="1">
      <c r="A535" s="135"/>
      <c r="B535" s="14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</row>
    <row r="536" spans="1:24" s="147" customFormat="1">
      <c r="A536" s="135"/>
      <c r="B536" s="14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</row>
    <row r="537" spans="1:24" s="147" customFormat="1">
      <c r="A537" s="135"/>
      <c r="B537" s="14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</row>
    <row r="538" spans="1:24" s="147" customFormat="1">
      <c r="A538" s="135"/>
      <c r="B538" s="14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</row>
    <row r="539" spans="1:24" s="147" customFormat="1">
      <c r="A539" s="135"/>
      <c r="B539" s="14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</row>
    <row r="540" spans="1:24" s="147" customFormat="1">
      <c r="A540" s="135"/>
      <c r="B540" s="14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</row>
    <row r="541" spans="1:24" s="147" customFormat="1">
      <c r="A541" s="135"/>
      <c r="B541" s="14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</row>
    <row r="542" spans="1:24" s="147" customFormat="1">
      <c r="A542" s="135"/>
      <c r="B542" s="14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</row>
    <row r="543" spans="1:24" s="147" customFormat="1">
      <c r="A543" s="135"/>
      <c r="B543" s="14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</row>
    <row r="544" spans="1:24" s="147" customFormat="1">
      <c r="A544" s="135"/>
      <c r="B544" s="14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</row>
    <row r="545" spans="1:24" s="147" customFormat="1">
      <c r="A545" s="135"/>
      <c r="B545" s="14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</row>
    <row r="546" spans="1:24" s="147" customFormat="1">
      <c r="A546" s="135"/>
      <c r="B546" s="14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</row>
    <row r="547" spans="1:24" s="147" customFormat="1">
      <c r="A547" s="135"/>
      <c r="B547" s="14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</row>
    <row r="548" spans="1:24" s="147" customFormat="1">
      <c r="A548" s="135"/>
      <c r="B548" s="14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</row>
    <row r="549" spans="1:24" s="147" customFormat="1">
      <c r="A549" s="135"/>
      <c r="B549" s="14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</row>
    <row r="550" spans="1:24" s="147" customFormat="1">
      <c r="A550" s="135"/>
      <c r="B550" s="14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</row>
    <row r="551" spans="1:24" s="147" customFormat="1">
      <c r="A551" s="135"/>
      <c r="B551" s="14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</row>
    <row r="552" spans="1:24" s="147" customFormat="1">
      <c r="A552" s="135"/>
      <c r="B552" s="14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</row>
    <row r="553" spans="1:24" s="147" customFormat="1">
      <c r="A553" s="135"/>
      <c r="B553" s="14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</row>
    <row r="554" spans="1:24" s="147" customFormat="1">
      <c r="A554" s="135"/>
      <c r="B554" s="14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</row>
    <row r="555" spans="1:24" s="147" customFormat="1">
      <c r="A555" s="135"/>
      <c r="B555" s="14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</row>
    <row r="556" spans="1:24" s="147" customFormat="1">
      <c r="A556" s="135"/>
      <c r="B556" s="14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</row>
    <row r="557" spans="1:24" s="147" customFormat="1">
      <c r="A557" s="135"/>
      <c r="B557" s="14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</row>
    <row r="558" spans="1:24" s="147" customFormat="1">
      <c r="A558" s="135"/>
      <c r="B558" s="14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</row>
    <row r="559" spans="1:24" s="147" customFormat="1">
      <c r="A559" s="135"/>
      <c r="B559" s="14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</row>
    <row r="560" spans="1:24" s="147" customFormat="1">
      <c r="A560" s="135"/>
      <c r="B560" s="14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</row>
    <row r="561" spans="1:24" s="147" customFormat="1">
      <c r="A561" s="135"/>
      <c r="B561" s="14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</row>
    <row r="562" spans="1:24" s="147" customFormat="1">
      <c r="A562" s="135"/>
      <c r="B562" s="14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</row>
    <row r="563" spans="1:24" s="147" customFormat="1">
      <c r="A563" s="135"/>
      <c r="B563" s="14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</row>
    <row r="564" spans="1:24" s="147" customFormat="1">
      <c r="A564" s="135"/>
      <c r="B564" s="14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</row>
    <row r="565" spans="1:24" s="147" customFormat="1">
      <c r="A565" s="135"/>
      <c r="B565" s="14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</row>
    <row r="566" spans="1:24" s="147" customFormat="1">
      <c r="A566" s="135"/>
      <c r="B566" s="14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</row>
    <row r="567" spans="1:24" s="147" customFormat="1">
      <c r="A567" s="135"/>
      <c r="B567" s="14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</row>
    <row r="568" spans="1:24" s="147" customFormat="1">
      <c r="A568" s="135"/>
      <c r="B568" s="14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</row>
    <row r="569" spans="1:24" s="147" customFormat="1">
      <c r="A569" s="135"/>
      <c r="B569" s="14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</row>
    <row r="570" spans="1:24" s="147" customFormat="1">
      <c r="A570" s="135"/>
      <c r="B570" s="14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</row>
    <row r="571" spans="1:24" s="147" customFormat="1">
      <c r="A571" s="135"/>
      <c r="B571" s="14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</row>
    <row r="572" spans="1:24" s="147" customFormat="1">
      <c r="A572" s="135"/>
      <c r="B572" s="14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</row>
    <row r="573" spans="1:24" s="147" customFormat="1">
      <c r="A573" s="135"/>
      <c r="B573" s="14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</row>
    <row r="574" spans="1:24" s="147" customFormat="1">
      <c r="A574" s="135"/>
      <c r="B574" s="14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</row>
    <row r="575" spans="1:24" s="147" customFormat="1">
      <c r="A575" s="135"/>
      <c r="B575" s="14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</row>
    <row r="576" spans="1:24" s="147" customFormat="1">
      <c r="A576" s="135"/>
      <c r="B576" s="14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</row>
    <row r="577" spans="1:24" s="147" customFormat="1">
      <c r="A577" s="135"/>
      <c r="B577" s="14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</row>
    <row r="578" spans="1:24" s="147" customFormat="1">
      <c r="A578" s="135"/>
      <c r="B578" s="14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</row>
    <row r="579" spans="1:24" s="147" customFormat="1">
      <c r="A579" s="135"/>
      <c r="B579" s="14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</row>
    <row r="580" spans="1:24" s="147" customFormat="1">
      <c r="A580" s="135"/>
      <c r="B580" s="14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</row>
    <row r="581" spans="1:24" s="147" customFormat="1">
      <c r="A581" s="135"/>
      <c r="B581" s="14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</row>
    <row r="582" spans="1:24" s="147" customFormat="1">
      <c r="A582" s="135"/>
      <c r="B582" s="14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</row>
    <row r="583" spans="1:24" s="147" customFormat="1">
      <c r="A583" s="135"/>
      <c r="B583" s="14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</row>
    <row r="584" spans="1:24" s="147" customFormat="1">
      <c r="A584" s="135"/>
      <c r="B584" s="14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</row>
    <row r="585" spans="1:24" s="147" customFormat="1">
      <c r="A585" s="135"/>
      <c r="B585" s="14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</row>
    <row r="586" spans="1:24" s="147" customFormat="1">
      <c r="A586" s="135"/>
      <c r="B586" s="14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</row>
    <row r="587" spans="1:24" s="147" customFormat="1">
      <c r="A587" s="135"/>
      <c r="B587" s="14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</row>
    <row r="588" spans="1:24" s="147" customFormat="1">
      <c r="A588" s="135"/>
      <c r="B588" s="14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</row>
    <row r="589" spans="1:24" s="147" customFormat="1">
      <c r="A589" s="135"/>
      <c r="B589" s="14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</row>
    <row r="590" spans="1:24" s="147" customFormat="1">
      <c r="A590" s="135"/>
      <c r="B590" s="14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</row>
    <row r="591" spans="1:24" s="147" customFormat="1">
      <c r="A591" s="135"/>
      <c r="B591" s="14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</row>
    <row r="592" spans="1:24" s="147" customFormat="1">
      <c r="A592" s="135"/>
      <c r="B592" s="14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</row>
    <row r="593" spans="1:24" s="147" customFormat="1">
      <c r="A593" s="135"/>
      <c r="B593" s="14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</row>
    <row r="594" spans="1:24" s="147" customFormat="1">
      <c r="A594" s="135"/>
      <c r="B594" s="14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</row>
    <row r="595" spans="1:24" s="147" customFormat="1">
      <c r="A595" s="135"/>
      <c r="B595" s="14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</row>
    <row r="596" spans="1:24" s="147" customFormat="1">
      <c r="A596" s="135"/>
      <c r="B596" s="14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</row>
    <row r="597" spans="1:24" s="147" customFormat="1">
      <c r="A597" s="135"/>
      <c r="B597" s="14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</row>
    <row r="598" spans="1:24" s="147" customFormat="1">
      <c r="A598" s="135"/>
      <c r="B598" s="14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</row>
    <row r="599" spans="1:24" s="147" customFormat="1">
      <c r="A599" s="135"/>
      <c r="B599" s="14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</row>
    <row r="600" spans="1:24" s="147" customFormat="1">
      <c r="A600" s="135"/>
      <c r="B600" s="14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</row>
    <row r="601" spans="1:24" s="147" customFormat="1">
      <c r="A601" s="135"/>
      <c r="B601" s="14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</row>
    <row r="602" spans="1:24" s="147" customFormat="1">
      <c r="A602" s="135"/>
      <c r="B602" s="14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</row>
    <row r="603" spans="1:24" s="147" customFormat="1">
      <c r="A603" s="135"/>
      <c r="B603" s="14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</row>
    <row r="604" spans="1:24" s="147" customFormat="1">
      <c r="A604" s="135"/>
      <c r="B604" s="14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</row>
    <row r="605" spans="1:24" s="147" customFormat="1">
      <c r="A605" s="135"/>
      <c r="B605" s="14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</row>
    <row r="606" spans="1:24" s="147" customFormat="1">
      <c r="A606" s="135"/>
      <c r="B606" s="14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</row>
    <row r="607" spans="1:24" s="147" customFormat="1">
      <c r="A607" s="135"/>
      <c r="B607" s="14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</row>
    <row r="608" spans="1:24" s="147" customFormat="1">
      <c r="A608" s="135"/>
      <c r="B608" s="14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</row>
    <row r="609" spans="1:24" s="147" customFormat="1">
      <c r="A609" s="135"/>
      <c r="B609" s="14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</row>
    <row r="610" spans="1:24" s="147" customFormat="1">
      <c r="A610" s="135"/>
      <c r="B610" s="14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</row>
    <row r="611" spans="1:24" s="147" customFormat="1">
      <c r="A611" s="135"/>
      <c r="B611" s="14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</row>
    <row r="612" spans="1:24" s="147" customFormat="1">
      <c r="A612" s="135"/>
      <c r="B612" s="14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</row>
    <row r="613" spans="1:24" s="147" customFormat="1">
      <c r="A613" s="135"/>
      <c r="B613" s="14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</row>
    <row r="614" spans="1:24" s="147" customFormat="1">
      <c r="A614" s="135"/>
      <c r="B614" s="14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</row>
    <row r="615" spans="1:24" s="147" customFormat="1">
      <c r="A615" s="135"/>
      <c r="B615" s="14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</row>
    <row r="616" spans="1:24" s="147" customFormat="1">
      <c r="A616" s="135"/>
      <c r="B616" s="14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</row>
    <row r="617" spans="1:24" s="147" customFormat="1">
      <c r="A617" s="135"/>
      <c r="B617" s="14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</row>
    <row r="618" spans="1:24" s="147" customFormat="1">
      <c r="A618" s="135"/>
      <c r="B618" s="14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</row>
    <row r="619" spans="1:24" s="147" customFormat="1">
      <c r="A619" s="135"/>
      <c r="B619" s="14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</row>
    <row r="620" spans="1:24" s="147" customFormat="1">
      <c r="A620" s="135"/>
      <c r="B620" s="14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</row>
    <row r="621" spans="1:24" s="147" customFormat="1">
      <c r="A621" s="135"/>
      <c r="B621" s="14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</row>
    <row r="622" spans="1:24" s="147" customFormat="1">
      <c r="A622" s="135"/>
      <c r="B622" s="14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</row>
    <row r="623" spans="1:24" s="147" customFormat="1">
      <c r="A623" s="135"/>
      <c r="B623" s="14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</row>
    <row r="624" spans="1:24" s="147" customFormat="1">
      <c r="A624" s="135"/>
      <c r="B624" s="14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</row>
    <row r="625" spans="1:24" s="147" customFormat="1">
      <c r="A625" s="135"/>
      <c r="B625" s="14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</row>
    <row r="626" spans="1:24" s="147" customFormat="1">
      <c r="A626" s="135"/>
      <c r="B626" s="14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</row>
    <row r="627" spans="1:24" s="147" customFormat="1">
      <c r="A627" s="135"/>
      <c r="B627" s="14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</row>
    <row r="628" spans="1:24" s="147" customFormat="1">
      <c r="A628" s="135"/>
      <c r="B628" s="14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</row>
    <row r="629" spans="1:24" s="147" customFormat="1">
      <c r="A629" s="135"/>
      <c r="B629" s="14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</row>
    <row r="630" spans="1:24" s="147" customFormat="1">
      <c r="A630" s="135"/>
      <c r="B630" s="14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</row>
    <row r="631" spans="1:24" s="147" customFormat="1">
      <c r="A631" s="135"/>
      <c r="B631" s="14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</row>
    <row r="632" spans="1:24" s="147" customFormat="1">
      <c r="A632" s="135"/>
      <c r="B632" s="14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</row>
    <row r="633" spans="1:24" s="147" customFormat="1">
      <c r="A633" s="135"/>
      <c r="B633" s="14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</row>
    <row r="634" spans="1:24" s="147" customFormat="1">
      <c r="A634" s="135"/>
      <c r="B634" s="14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</row>
    <row r="635" spans="1:24" s="147" customFormat="1">
      <c r="A635" s="135"/>
      <c r="B635" s="14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</row>
    <row r="636" spans="1:24" s="147" customFormat="1">
      <c r="A636" s="135"/>
      <c r="B636" s="14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</row>
    <row r="637" spans="1:24" s="147" customFormat="1">
      <c r="A637" s="135"/>
      <c r="B637" s="14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</row>
    <row r="638" spans="1:24" s="147" customFormat="1">
      <c r="A638" s="135"/>
      <c r="B638" s="14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</row>
    <row r="639" spans="1:24" s="147" customFormat="1">
      <c r="A639" s="135"/>
      <c r="B639" s="14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</row>
    <row r="640" spans="1:24" s="147" customFormat="1">
      <c r="A640" s="135"/>
      <c r="B640" s="14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</row>
    <row r="641" spans="1:24" s="147" customFormat="1">
      <c r="A641" s="135"/>
      <c r="B641" s="14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</row>
    <row r="642" spans="1:24" s="147" customFormat="1">
      <c r="A642" s="135"/>
      <c r="B642" s="14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</row>
    <row r="643" spans="1:24" s="147" customFormat="1">
      <c r="A643" s="135"/>
      <c r="B643" s="14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</row>
    <row r="644" spans="1:24" s="147" customFormat="1">
      <c r="A644" s="135"/>
      <c r="B644" s="14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</row>
    <row r="645" spans="1:24" s="147" customFormat="1">
      <c r="A645" s="135"/>
      <c r="B645" s="14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</row>
    <row r="646" spans="1:24" s="147" customFormat="1">
      <c r="A646" s="135"/>
      <c r="B646" s="14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</row>
    <row r="647" spans="1:24" s="147" customFormat="1">
      <c r="A647" s="135"/>
      <c r="B647" s="14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</row>
    <row r="648" spans="1:24" s="147" customFormat="1">
      <c r="A648" s="135"/>
      <c r="B648" s="14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</row>
    <row r="649" spans="1:24" s="147" customFormat="1">
      <c r="A649" s="135"/>
      <c r="B649" s="14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</row>
    <row r="650" spans="1:24" s="147" customFormat="1">
      <c r="A650" s="135"/>
      <c r="B650" s="14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</row>
    <row r="651" spans="1:24" s="147" customFormat="1">
      <c r="A651" s="135"/>
      <c r="B651" s="14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</row>
    <row r="652" spans="1:24" s="147" customFormat="1">
      <c r="A652" s="135"/>
      <c r="B652" s="14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</row>
    <row r="653" spans="1:24" s="147" customFormat="1">
      <c r="A653" s="135"/>
      <c r="B653" s="14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</row>
    <row r="654" spans="1:24" s="147" customFormat="1">
      <c r="A654" s="135"/>
      <c r="B654" s="14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</row>
    <row r="655" spans="1:24" s="147" customFormat="1">
      <c r="A655" s="135"/>
      <c r="B655" s="14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</row>
    <row r="656" spans="1:24" s="147" customFormat="1">
      <c r="A656" s="135"/>
      <c r="B656" s="14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</row>
    <row r="657" spans="1:24" s="147" customFormat="1">
      <c r="A657" s="135"/>
      <c r="B657" s="14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</row>
    <row r="658" spans="1:24" s="147" customFormat="1">
      <c r="A658" s="135"/>
      <c r="B658" s="14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</row>
    <row r="659" spans="1:24" s="147" customFormat="1">
      <c r="A659" s="135"/>
      <c r="B659" s="14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</row>
    <row r="660" spans="1:24" s="147" customFormat="1">
      <c r="A660" s="135"/>
      <c r="B660" s="14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</row>
    <row r="661" spans="1:24" s="147" customFormat="1">
      <c r="A661" s="135"/>
      <c r="B661" s="14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</row>
    <row r="662" spans="1:24" s="147" customFormat="1">
      <c r="A662" s="135"/>
      <c r="B662" s="14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</row>
    <row r="663" spans="1:24" s="147" customFormat="1">
      <c r="A663" s="135"/>
      <c r="B663" s="14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</row>
    <row r="664" spans="1:24" s="147" customFormat="1">
      <c r="A664" s="135"/>
      <c r="B664" s="14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</row>
    <row r="665" spans="1:24" s="147" customFormat="1">
      <c r="A665" s="135"/>
      <c r="B665" s="14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</row>
    <row r="666" spans="1:24" s="147" customFormat="1">
      <c r="A666" s="135"/>
      <c r="B666" s="14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</row>
    <row r="667" spans="1:24" s="147" customFormat="1">
      <c r="A667" s="135"/>
      <c r="B667" s="14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</row>
    <row r="668" spans="1:24" s="147" customFormat="1">
      <c r="A668" s="135"/>
      <c r="B668" s="14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</row>
    <row r="669" spans="1:24" s="147" customFormat="1">
      <c r="A669" s="135"/>
      <c r="B669" s="14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</row>
    <row r="670" spans="1:24" s="147" customFormat="1">
      <c r="A670" s="135"/>
      <c r="B670" s="14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</row>
    <row r="671" spans="1:24" s="147" customFormat="1">
      <c r="A671" s="135"/>
      <c r="B671" s="14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</row>
    <row r="672" spans="1:24" s="147" customFormat="1">
      <c r="A672" s="135"/>
      <c r="B672" s="14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</row>
    <row r="673" spans="1:24" s="147" customFormat="1">
      <c r="A673" s="135"/>
      <c r="B673" s="14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</row>
    <row r="674" spans="1:24" s="147" customFormat="1">
      <c r="A674" s="135"/>
      <c r="B674" s="14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</row>
    <row r="675" spans="1:24" s="147" customFormat="1">
      <c r="A675" s="135"/>
      <c r="B675" s="14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</row>
    <row r="676" spans="1:24" s="147" customFormat="1">
      <c r="A676" s="135"/>
      <c r="B676" s="14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</row>
    <row r="677" spans="1:24" s="147" customFormat="1">
      <c r="A677" s="135"/>
      <c r="B677" s="14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</row>
    <row r="678" spans="1:24" s="147" customFormat="1">
      <c r="A678" s="135"/>
      <c r="B678" s="14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</row>
    <row r="679" spans="1:24" s="147" customFormat="1">
      <c r="A679" s="135"/>
      <c r="B679" s="14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</row>
    <row r="680" spans="1:24" s="147" customFormat="1">
      <c r="A680" s="135"/>
      <c r="B680" s="14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</row>
    <row r="681" spans="1:24" s="147" customFormat="1">
      <c r="A681" s="135"/>
      <c r="B681" s="14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</row>
    <row r="682" spans="1:24" s="147" customFormat="1">
      <c r="A682" s="135"/>
      <c r="B682" s="14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</row>
    <row r="683" spans="1:24" s="147" customFormat="1">
      <c r="A683" s="135"/>
      <c r="B683" s="14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</row>
    <row r="684" spans="1:24" s="147" customFormat="1">
      <c r="A684" s="135"/>
      <c r="B684" s="14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</row>
    <row r="685" spans="1:24" s="147" customFormat="1">
      <c r="A685" s="135"/>
      <c r="B685" s="14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</row>
    <row r="686" spans="1:24" s="147" customFormat="1">
      <c r="A686" s="135"/>
      <c r="B686" s="14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</row>
    <row r="687" spans="1:24" s="147" customFormat="1">
      <c r="A687" s="135"/>
      <c r="B687" s="14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</row>
    <row r="688" spans="1:24" s="147" customFormat="1">
      <c r="A688" s="135"/>
      <c r="B688" s="14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</row>
    <row r="689" spans="1:24" s="147" customFormat="1">
      <c r="A689" s="135"/>
      <c r="B689" s="14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</row>
    <row r="690" spans="1:24" s="147" customFormat="1">
      <c r="A690" s="135"/>
      <c r="B690" s="14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</row>
    <row r="691" spans="1:24" s="147" customFormat="1">
      <c r="A691" s="135"/>
      <c r="B691" s="14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</row>
    <row r="692" spans="1:24" s="147" customFormat="1">
      <c r="A692" s="135"/>
      <c r="B692" s="14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</row>
    <row r="693" spans="1:24" s="147" customFormat="1">
      <c r="A693" s="135"/>
      <c r="B693" s="14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</row>
    <row r="694" spans="1:24" s="147" customFormat="1">
      <c r="A694" s="135"/>
      <c r="B694" s="14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</row>
    <row r="695" spans="1:24" s="147" customFormat="1">
      <c r="A695" s="135"/>
      <c r="B695" s="14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</row>
    <row r="696" spans="1:24" s="147" customFormat="1">
      <c r="A696" s="135"/>
      <c r="B696" s="14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</row>
    <row r="697" spans="1:24" s="147" customFormat="1">
      <c r="A697" s="135"/>
      <c r="B697" s="14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</row>
    <row r="698" spans="1:24" s="147" customFormat="1">
      <c r="A698" s="135"/>
      <c r="B698" s="14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</row>
    <row r="699" spans="1:24" s="147" customFormat="1">
      <c r="A699" s="135"/>
      <c r="B699" s="14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</row>
    <row r="700" spans="1:24" s="147" customFormat="1">
      <c r="A700" s="135"/>
      <c r="B700" s="14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</row>
    <row r="701" spans="1:24" s="147" customFormat="1">
      <c r="A701" s="135"/>
      <c r="B701" s="14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</row>
    <row r="702" spans="1:24" s="147" customFormat="1">
      <c r="A702" s="135"/>
      <c r="B702" s="14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</row>
    <row r="703" spans="1:24" s="147" customFormat="1">
      <c r="A703" s="135"/>
      <c r="B703" s="14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</row>
    <row r="704" spans="1:24" s="147" customFormat="1">
      <c r="A704" s="135"/>
      <c r="B704" s="14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</row>
    <row r="705" spans="1:24" s="147" customFormat="1">
      <c r="A705" s="135"/>
      <c r="B705" s="14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</row>
    <row r="706" spans="1:24" s="147" customFormat="1">
      <c r="A706" s="135"/>
      <c r="B706" s="14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</row>
    <row r="707" spans="1:24" s="147" customFormat="1">
      <c r="A707" s="135"/>
      <c r="B707" s="14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</row>
    <row r="708" spans="1:24" s="147" customFormat="1">
      <c r="A708" s="135"/>
      <c r="B708" s="14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</row>
    <row r="709" spans="1:24" s="147" customFormat="1">
      <c r="A709" s="135"/>
      <c r="B709" s="14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</row>
    <row r="710" spans="1:24" s="147" customFormat="1">
      <c r="A710" s="135"/>
      <c r="B710" s="14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</row>
    <row r="711" spans="1:24" s="147" customFormat="1">
      <c r="A711" s="135"/>
      <c r="B711" s="14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</row>
    <row r="712" spans="1:24" s="147" customFormat="1">
      <c r="A712" s="135"/>
      <c r="B712" s="14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</row>
    <row r="713" spans="1:24" s="147" customFormat="1">
      <c r="A713" s="135"/>
      <c r="B713" s="14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</row>
    <row r="714" spans="1:24" s="147" customFormat="1">
      <c r="A714" s="135"/>
      <c r="B714" s="14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</row>
    <row r="715" spans="1:24" s="147" customFormat="1">
      <c r="A715" s="135"/>
      <c r="B715" s="14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</row>
    <row r="716" spans="1:24" s="147" customFormat="1">
      <c r="A716" s="135"/>
      <c r="B716" s="14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</row>
    <row r="717" spans="1:24" s="147" customFormat="1">
      <c r="A717" s="135"/>
      <c r="B717" s="14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</row>
    <row r="718" spans="1:24" s="147" customFormat="1">
      <c r="A718" s="135"/>
      <c r="B718" s="14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</row>
    <row r="719" spans="1:24" s="147" customFormat="1">
      <c r="A719" s="135"/>
      <c r="B719" s="14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</row>
    <row r="720" spans="1:24" s="147" customFormat="1">
      <c r="A720" s="135"/>
      <c r="B720" s="14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</row>
    <row r="721" spans="1:24" s="147" customFormat="1">
      <c r="A721" s="135"/>
      <c r="B721" s="14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</row>
    <row r="722" spans="1:24" s="147" customFormat="1">
      <c r="A722" s="135"/>
      <c r="B722" s="14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</row>
    <row r="723" spans="1:24" s="147" customFormat="1">
      <c r="A723" s="135"/>
      <c r="B723" s="14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</row>
    <row r="724" spans="1:24" s="147" customFormat="1">
      <c r="A724" s="135"/>
      <c r="B724" s="14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</row>
    <row r="725" spans="1:24" s="147" customFormat="1">
      <c r="A725" s="135"/>
      <c r="B725" s="14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</row>
    <row r="726" spans="1:24" s="147" customFormat="1">
      <c r="A726" s="135"/>
      <c r="B726" s="14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</row>
    <row r="727" spans="1:24" s="147" customFormat="1">
      <c r="A727" s="135"/>
      <c r="B727" s="14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</row>
    <row r="728" spans="1:24" s="147" customFormat="1">
      <c r="A728" s="135"/>
      <c r="B728" s="14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</row>
    <row r="729" spans="1:24" s="147" customFormat="1">
      <c r="A729" s="135"/>
      <c r="B729" s="14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</row>
    <row r="730" spans="1:24" s="147" customFormat="1">
      <c r="A730" s="135"/>
      <c r="B730" s="14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</row>
    <row r="731" spans="1:24" s="147" customFormat="1">
      <c r="A731" s="135"/>
      <c r="B731" s="14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</row>
    <row r="732" spans="1:24" s="147" customFormat="1">
      <c r="A732" s="135"/>
      <c r="B732" s="14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</row>
    <row r="733" spans="1:24" s="147" customFormat="1">
      <c r="A733" s="135"/>
      <c r="B733" s="14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</row>
    <row r="734" spans="1:24" s="147" customFormat="1">
      <c r="A734" s="135"/>
      <c r="B734" s="14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</row>
    <row r="735" spans="1:24" s="147" customFormat="1">
      <c r="A735" s="135"/>
      <c r="B735" s="14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</row>
    <row r="736" spans="1:24" s="147" customFormat="1">
      <c r="A736" s="135"/>
      <c r="B736" s="14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</row>
    <row r="737" spans="1:24" s="147" customFormat="1">
      <c r="A737" s="135"/>
      <c r="B737" s="14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</row>
    <row r="738" spans="1:24" s="147" customFormat="1">
      <c r="A738" s="135"/>
      <c r="B738" s="14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</row>
    <row r="739" spans="1:24" s="147" customFormat="1">
      <c r="A739" s="135"/>
      <c r="B739" s="14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</row>
    <row r="740" spans="1:24" s="147" customFormat="1">
      <c r="A740" s="135"/>
      <c r="B740" s="14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</row>
    <row r="741" spans="1:24" s="147" customFormat="1">
      <c r="A741" s="135"/>
      <c r="B741" s="14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</row>
    <row r="742" spans="1:24" s="147" customFormat="1">
      <c r="A742" s="135"/>
      <c r="B742" s="14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</row>
    <row r="743" spans="1:24" s="147" customFormat="1">
      <c r="A743" s="135"/>
      <c r="B743" s="14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</row>
    <row r="744" spans="1:24" s="147" customFormat="1">
      <c r="A744" s="135"/>
      <c r="B744" s="14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</row>
    <row r="745" spans="1:24" s="147" customFormat="1">
      <c r="A745" s="135"/>
      <c r="B745" s="14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</row>
    <row r="746" spans="1:24" s="147" customFormat="1">
      <c r="A746" s="135"/>
      <c r="B746" s="14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</row>
    <row r="747" spans="1:24" s="147" customFormat="1">
      <c r="A747" s="135"/>
      <c r="B747" s="14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</row>
    <row r="748" spans="1:24" s="147" customFormat="1">
      <c r="A748" s="135"/>
      <c r="B748" s="14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</row>
    <row r="749" spans="1:24" s="147" customFormat="1">
      <c r="A749" s="135"/>
      <c r="B749" s="14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</row>
    <row r="750" spans="1:24" s="147" customFormat="1">
      <c r="A750" s="135"/>
      <c r="B750" s="14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</row>
    <row r="751" spans="1:24" s="147" customFormat="1">
      <c r="A751" s="135"/>
      <c r="B751" s="14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</row>
    <row r="752" spans="1:24" s="147" customFormat="1">
      <c r="A752" s="135"/>
      <c r="B752" s="14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</row>
    <row r="753" spans="1:24" s="147" customFormat="1">
      <c r="A753" s="135"/>
      <c r="B753" s="14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</row>
    <row r="754" spans="1:24" s="147" customFormat="1">
      <c r="A754" s="135"/>
      <c r="B754" s="14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</row>
    <row r="755" spans="1:24" s="147" customFormat="1">
      <c r="A755" s="135"/>
      <c r="B755" s="14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</row>
    <row r="756" spans="1:24" s="147" customFormat="1">
      <c r="A756" s="135"/>
      <c r="B756" s="14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</row>
    <row r="757" spans="1:24" s="147" customFormat="1">
      <c r="A757" s="135"/>
      <c r="B757" s="14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</row>
    <row r="758" spans="1:24" s="147" customFormat="1">
      <c r="A758" s="135"/>
      <c r="B758" s="14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</row>
    <row r="759" spans="1:24" s="147" customFormat="1">
      <c r="A759" s="135"/>
      <c r="B759" s="14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</row>
    <row r="760" spans="1:24" s="147" customFormat="1">
      <c r="A760" s="135"/>
      <c r="B760" s="14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</row>
    <row r="761" spans="1:24" s="147" customFormat="1">
      <c r="A761" s="135"/>
      <c r="B761" s="14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</row>
    <row r="762" spans="1:24" s="147" customFormat="1">
      <c r="A762" s="135"/>
      <c r="B762" s="14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</row>
    <row r="763" spans="1:24" s="147" customFormat="1">
      <c r="A763" s="135"/>
      <c r="B763" s="14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</row>
    <row r="764" spans="1:24" s="147" customFormat="1">
      <c r="A764" s="135"/>
      <c r="B764" s="14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</row>
    <row r="765" spans="1:24" s="147" customFormat="1">
      <c r="A765" s="135"/>
      <c r="B765" s="14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</row>
    <row r="766" spans="1:24" s="147" customFormat="1">
      <c r="A766" s="135"/>
      <c r="B766" s="14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</row>
    <row r="767" spans="1:24" s="147" customFormat="1">
      <c r="A767" s="135"/>
      <c r="B767" s="14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</row>
    <row r="768" spans="1:24" s="147" customFormat="1">
      <c r="A768" s="135"/>
      <c r="B768" s="14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</row>
    <row r="769" spans="1:24" s="147" customFormat="1">
      <c r="A769" s="135"/>
      <c r="B769" s="14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</row>
    <row r="770" spans="1:24" s="147" customFormat="1">
      <c r="A770" s="135"/>
      <c r="B770" s="14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</row>
    <row r="771" spans="1:24" s="147" customFormat="1">
      <c r="A771" s="135"/>
      <c r="B771" s="14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</row>
    <row r="772" spans="1:24" s="147" customFormat="1">
      <c r="A772" s="135"/>
      <c r="B772" s="14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</row>
    <row r="773" spans="1:24" s="147" customFormat="1">
      <c r="A773" s="135"/>
      <c r="B773" s="14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</row>
    <row r="774" spans="1:24" s="147" customFormat="1">
      <c r="A774" s="135"/>
      <c r="B774" s="14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</row>
    <row r="775" spans="1:24" s="147" customFormat="1">
      <c r="A775" s="135"/>
      <c r="B775" s="14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</row>
    <row r="776" spans="1:24" s="147" customFormat="1">
      <c r="A776" s="135"/>
      <c r="B776" s="14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</row>
    <row r="777" spans="1:24" s="147" customFormat="1">
      <c r="A777" s="135"/>
      <c r="B777" s="14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</row>
    <row r="778" spans="1:24" s="147" customFormat="1">
      <c r="A778" s="135"/>
      <c r="B778" s="14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</row>
    <row r="779" spans="1:24" s="147" customFormat="1">
      <c r="A779" s="135"/>
      <c r="B779" s="14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</row>
    <row r="780" spans="1:24" s="147" customFormat="1">
      <c r="A780" s="135"/>
      <c r="B780" s="14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</row>
    <row r="781" spans="1:24" s="147" customFormat="1">
      <c r="A781" s="135"/>
      <c r="B781" s="14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</row>
    <row r="782" spans="1:24" s="147" customFormat="1">
      <c r="A782" s="135"/>
      <c r="B782" s="14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</row>
    <row r="783" spans="1:24" s="147" customFormat="1">
      <c r="A783" s="135"/>
      <c r="B783" s="14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</row>
    <row r="784" spans="1:24" s="147" customFormat="1">
      <c r="A784" s="135"/>
      <c r="B784" s="14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</row>
    <row r="785" spans="1:24" s="147" customFormat="1">
      <c r="A785" s="135"/>
      <c r="B785" s="14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</row>
    <row r="786" spans="1:24" s="147" customFormat="1">
      <c r="A786" s="135"/>
      <c r="B786" s="14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</row>
    <row r="787" spans="1:24" s="147" customFormat="1">
      <c r="A787" s="135"/>
      <c r="B787" s="14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</row>
    <row r="788" spans="1:24" s="147" customFormat="1">
      <c r="A788" s="135"/>
      <c r="B788" s="14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</row>
    <row r="789" spans="1:24" s="147" customFormat="1">
      <c r="A789" s="135"/>
      <c r="B789" s="14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</row>
    <row r="790" spans="1:24" s="147" customFormat="1">
      <c r="A790" s="135"/>
      <c r="B790" s="14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</row>
    <row r="791" spans="1:24" s="147" customFormat="1">
      <c r="A791" s="135"/>
      <c r="B791" s="14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</row>
    <row r="792" spans="1:24" s="147" customFormat="1">
      <c r="A792" s="135"/>
      <c r="B792" s="14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</row>
    <row r="793" spans="1:24" s="147" customFormat="1">
      <c r="A793" s="135"/>
      <c r="B793" s="14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</row>
    <row r="794" spans="1:24" s="147" customFormat="1">
      <c r="A794" s="135"/>
      <c r="B794" s="14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</row>
    <row r="795" spans="1:24" s="147" customFormat="1">
      <c r="A795" s="135"/>
      <c r="B795" s="14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</row>
    <row r="796" spans="1:24" s="147" customFormat="1">
      <c r="A796" s="135"/>
      <c r="B796" s="14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</row>
    <row r="797" spans="1:24" s="147" customFormat="1">
      <c r="A797" s="135"/>
      <c r="B797" s="14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</row>
    <row r="798" spans="1:24" s="147" customFormat="1">
      <c r="A798" s="135"/>
      <c r="B798" s="14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</row>
    <row r="799" spans="1:24" s="147" customFormat="1">
      <c r="A799" s="135"/>
      <c r="B799" s="14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</row>
    <row r="800" spans="1:24" s="147" customFormat="1">
      <c r="A800" s="135"/>
      <c r="B800" s="14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</row>
    <row r="801" spans="1:24" s="147" customFormat="1">
      <c r="A801" s="135"/>
      <c r="B801" s="14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</row>
    <row r="802" spans="1:24" s="147" customFormat="1">
      <c r="A802" s="135"/>
      <c r="B802" s="14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</row>
    <row r="803" spans="1:24" s="147" customFormat="1">
      <c r="A803" s="135"/>
      <c r="B803" s="14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</row>
    <row r="804" spans="1:24" s="147" customFormat="1">
      <c r="A804" s="135"/>
      <c r="B804" s="14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</row>
    <row r="805" spans="1:24" s="147" customFormat="1">
      <c r="A805" s="135"/>
      <c r="B805" s="14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</row>
    <row r="806" spans="1:24" s="147" customFormat="1">
      <c r="A806" s="135"/>
      <c r="B806" s="14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</row>
    <row r="807" spans="1:24" s="147" customFormat="1">
      <c r="A807" s="135"/>
      <c r="B807" s="14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</row>
    <row r="808" spans="1:24" s="147" customFormat="1">
      <c r="A808" s="135"/>
      <c r="B808" s="14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</row>
    <row r="809" spans="1:24" s="147" customFormat="1">
      <c r="A809" s="135"/>
      <c r="B809" s="14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</row>
    <row r="810" spans="1:24" s="147" customFormat="1">
      <c r="A810" s="135"/>
      <c r="B810" s="14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</row>
    <row r="811" spans="1:24" s="147" customFormat="1">
      <c r="A811" s="135"/>
      <c r="B811" s="14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</row>
    <row r="812" spans="1:24" s="147" customFormat="1">
      <c r="A812" s="135"/>
      <c r="B812" s="14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</row>
    <row r="813" spans="1:24" s="147" customFormat="1">
      <c r="A813" s="135"/>
      <c r="B813" s="14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</row>
    <row r="814" spans="1:24" s="147" customFormat="1">
      <c r="A814" s="135"/>
      <c r="B814" s="14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</row>
    <row r="815" spans="1:24" s="147" customFormat="1">
      <c r="A815" s="135"/>
      <c r="B815" s="14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</row>
    <row r="816" spans="1:24" s="147" customFormat="1">
      <c r="A816" s="135"/>
      <c r="B816" s="14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</row>
    <row r="817" spans="1:24" s="147" customFormat="1">
      <c r="A817" s="135"/>
      <c r="B817" s="14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</row>
    <row r="818" spans="1:24" s="147" customFormat="1">
      <c r="A818" s="135"/>
      <c r="B818" s="14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</row>
    <row r="819" spans="1:24" s="147" customFormat="1">
      <c r="A819" s="135"/>
      <c r="B819" s="14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</row>
    <row r="820" spans="1:24" s="147" customFormat="1">
      <c r="A820" s="135"/>
      <c r="B820" s="14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</row>
    <row r="821" spans="1:24" s="147" customFormat="1">
      <c r="A821" s="135"/>
      <c r="B821" s="14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</row>
    <row r="822" spans="1:24" s="147" customFormat="1">
      <c r="A822" s="135"/>
      <c r="B822" s="14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</row>
    <row r="823" spans="1:24" s="147" customFormat="1">
      <c r="A823" s="135"/>
      <c r="B823" s="14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</row>
    <row r="824" spans="1:24" s="147" customFormat="1">
      <c r="A824" s="135"/>
      <c r="B824" s="14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</row>
    <row r="825" spans="1:24" s="147" customFormat="1">
      <c r="A825" s="135"/>
      <c r="B825" s="14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</row>
    <row r="826" spans="1:24" s="147" customFormat="1">
      <c r="A826" s="135"/>
      <c r="B826" s="14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</row>
    <row r="827" spans="1:24" s="147" customFormat="1">
      <c r="A827" s="135"/>
      <c r="B827" s="14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</row>
    <row r="828" spans="1:24" s="147" customFormat="1">
      <c r="A828" s="135"/>
      <c r="B828" s="14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</row>
    <row r="829" spans="1:24" s="147" customFormat="1">
      <c r="A829" s="135"/>
      <c r="B829" s="14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</row>
    <row r="830" spans="1:24" s="147" customFormat="1">
      <c r="A830" s="135"/>
      <c r="B830" s="14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</row>
    <row r="831" spans="1:24" s="147" customFormat="1">
      <c r="A831" s="135"/>
      <c r="B831" s="14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</row>
    <row r="832" spans="1:24" s="147" customFormat="1">
      <c r="A832" s="135"/>
      <c r="B832" s="14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</row>
    <row r="833" spans="1:24" s="147" customFormat="1">
      <c r="A833" s="135"/>
      <c r="B833" s="14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</row>
    <row r="834" spans="1:24" s="147" customFormat="1">
      <c r="A834" s="135"/>
      <c r="B834" s="14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</row>
    <row r="835" spans="1:24" s="147" customFormat="1">
      <c r="A835" s="135"/>
      <c r="B835" s="14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</row>
    <row r="836" spans="1:24" s="147" customFormat="1">
      <c r="A836" s="135"/>
      <c r="B836" s="14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</row>
    <row r="837" spans="1:24" s="147" customFormat="1">
      <c r="A837" s="135"/>
      <c r="B837" s="14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</row>
    <row r="838" spans="1:24" s="147" customFormat="1">
      <c r="A838" s="135"/>
      <c r="B838" s="14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</row>
    <row r="839" spans="1:24" s="147" customFormat="1">
      <c r="A839" s="135"/>
      <c r="B839" s="14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</row>
    <row r="840" spans="1:24" s="147" customFormat="1">
      <c r="A840" s="135"/>
      <c r="B840" s="14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</row>
    <row r="841" spans="1:24" s="147" customFormat="1">
      <c r="A841" s="135"/>
      <c r="B841" s="14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</row>
    <row r="842" spans="1:24" s="147" customFormat="1">
      <c r="A842" s="135"/>
      <c r="B842" s="14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</row>
    <row r="843" spans="1:24" s="147" customFormat="1">
      <c r="A843" s="135"/>
      <c r="B843" s="14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</row>
    <row r="844" spans="1:24" s="147" customFormat="1">
      <c r="A844" s="135"/>
      <c r="B844" s="14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</row>
    <row r="845" spans="1:24" s="147" customFormat="1">
      <c r="A845" s="135"/>
      <c r="B845" s="14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</row>
    <row r="846" spans="1:24" s="147" customFormat="1">
      <c r="A846" s="135"/>
      <c r="B846" s="14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</row>
    <row r="847" spans="1:24" s="147" customFormat="1">
      <c r="A847" s="135"/>
      <c r="B847" s="14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</row>
    <row r="848" spans="1:24" s="147" customFormat="1">
      <c r="A848" s="135"/>
      <c r="B848" s="14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</row>
    <row r="849" spans="1:24" s="147" customFormat="1">
      <c r="A849" s="135"/>
      <c r="B849" s="14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</row>
    <row r="850" spans="1:24" s="147" customFormat="1">
      <c r="A850" s="135"/>
      <c r="B850" s="14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</row>
    <row r="851" spans="1:24" s="147" customFormat="1">
      <c r="A851" s="135"/>
      <c r="B851" s="14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</row>
    <row r="852" spans="1:24" s="147" customFormat="1">
      <c r="A852" s="135"/>
      <c r="B852" s="14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</row>
    <row r="853" spans="1:24" s="147" customFormat="1">
      <c r="A853" s="135"/>
      <c r="B853" s="14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</row>
    <row r="854" spans="1:24" s="147" customFormat="1">
      <c r="A854" s="135"/>
      <c r="B854" s="14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</row>
    <row r="855" spans="1:24" s="147" customFormat="1">
      <c r="A855" s="135"/>
      <c r="B855" s="14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</row>
    <row r="856" spans="1:24" s="147" customFormat="1">
      <c r="A856" s="135"/>
      <c r="B856" s="14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</row>
    <row r="857" spans="1:24" s="147" customFormat="1">
      <c r="A857" s="135"/>
      <c r="B857" s="14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</row>
    <row r="858" spans="1:24" s="147" customFormat="1">
      <c r="A858" s="135"/>
      <c r="B858" s="14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</row>
    <row r="859" spans="1:24" s="147" customFormat="1">
      <c r="A859" s="135"/>
      <c r="B859" s="14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</row>
    <row r="860" spans="1:24" s="147" customFormat="1">
      <c r="A860" s="135"/>
      <c r="B860" s="14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</row>
    <row r="861" spans="1:24" s="147" customFormat="1">
      <c r="A861" s="135"/>
      <c r="B861" s="14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</row>
    <row r="862" spans="1:24" s="147" customFormat="1">
      <c r="A862" s="135"/>
      <c r="B862" s="14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</row>
    <row r="863" spans="1:24" s="147" customFormat="1">
      <c r="A863" s="135"/>
      <c r="B863" s="14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</row>
    <row r="864" spans="1:24" s="147" customFormat="1">
      <c r="A864" s="135"/>
      <c r="B864" s="14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</row>
    <row r="865" spans="1:24" s="147" customFormat="1">
      <c r="A865" s="135"/>
      <c r="B865" s="14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</row>
    <row r="866" spans="1:24" s="147" customFormat="1">
      <c r="A866" s="135"/>
      <c r="B866" s="14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</row>
    <row r="867" spans="1:24" s="147" customFormat="1">
      <c r="A867" s="135"/>
      <c r="B867" s="14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</row>
    <row r="868" spans="1:24" s="147" customFormat="1">
      <c r="A868" s="135"/>
      <c r="B868" s="14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</row>
    <row r="869" spans="1:24" s="147" customFormat="1">
      <c r="A869" s="135"/>
      <c r="B869" s="14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</row>
    <row r="870" spans="1:24" s="147" customFormat="1">
      <c r="A870" s="135"/>
      <c r="B870" s="14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</row>
    <row r="871" spans="1:24" s="147" customFormat="1">
      <c r="A871" s="135"/>
      <c r="B871" s="14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</row>
    <row r="872" spans="1:24" s="147" customFormat="1">
      <c r="A872" s="135"/>
      <c r="B872" s="14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</row>
    <row r="873" spans="1:24" s="147" customFormat="1">
      <c r="A873" s="135"/>
      <c r="B873" s="14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</row>
    <row r="874" spans="1:24" s="147" customFormat="1">
      <c r="A874" s="135"/>
      <c r="B874" s="14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</row>
    <row r="875" spans="1:24" s="147" customFormat="1">
      <c r="A875" s="135"/>
      <c r="B875" s="14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</row>
    <row r="876" spans="1:24" s="147" customFormat="1">
      <c r="A876" s="135"/>
      <c r="B876" s="14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</row>
    <row r="877" spans="1:24" s="147" customFormat="1">
      <c r="A877" s="135"/>
      <c r="B877" s="14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</row>
    <row r="878" spans="1:24" s="147" customFormat="1">
      <c r="A878" s="135"/>
      <c r="B878" s="14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</row>
    <row r="879" spans="1:24" s="147" customFormat="1">
      <c r="A879" s="135"/>
      <c r="B879" s="14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</row>
    <row r="880" spans="1:24" s="147" customFormat="1">
      <c r="A880" s="135"/>
      <c r="B880" s="14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</row>
    <row r="881" spans="1:24" s="147" customFormat="1">
      <c r="A881" s="135"/>
      <c r="B881" s="14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</row>
    <row r="882" spans="1:24" s="147" customFormat="1">
      <c r="A882" s="135"/>
      <c r="B882" s="14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</row>
    <row r="883" spans="1:24" s="147" customFormat="1">
      <c r="A883" s="135"/>
      <c r="B883" s="14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</row>
    <row r="884" spans="1:24" s="147" customFormat="1">
      <c r="A884" s="135"/>
      <c r="B884" s="14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</row>
    <row r="885" spans="1:24" s="147" customFormat="1">
      <c r="A885" s="135"/>
      <c r="B885" s="14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</row>
    <row r="886" spans="1:24" s="147" customFormat="1">
      <c r="A886" s="135"/>
      <c r="B886" s="14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</row>
    <row r="887" spans="1:24" s="147" customFormat="1">
      <c r="A887" s="135"/>
      <c r="B887" s="14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</row>
    <row r="888" spans="1:24" s="147" customFormat="1">
      <c r="A888" s="135"/>
      <c r="B888" s="14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</row>
    <row r="889" spans="1:24" s="147" customFormat="1">
      <c r="A889" s="135"/>
      <c r="B889" s="14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</row>
    <row r="890" spans="1:24" s="147" customFormat="1">
      <c r="A890" s="135"/>
      <c r="B890" s="14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</row>
    <row r="891" spans="1:24" s="147" customFormat="1">
      <c r="A891" s="135"/>
      <c r="B891" s="14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</row>
    <row r="892" spans="1:24" s="147" customFormat="1">
      <c r="A892" s="135"/>
      <c r="B892" s="14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</row>
    <row r="893" spans="1:24" s="147" customFormat="1">
      <c r="A893" s="135"/>
      <c r="B893" s="14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</row>
    <row r="894" spans="1:24" s="147" customFormat="1">
      <c r="A894" s="135"/>
      <c r="B894" s="14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</row>
    <row r="895" spans="1:24" s="147" customFormat="1">
      <c r="A895" s="135"/>
      <c r="B895" s="14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</row>
    <row r="896" spans="1:24" s="147" customFormat="1">
      <c r="A896" s="135"/>
      <c r="B896" s="14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</row>
    <row r="897" spans="1:24" s="147" customFormat="1">
      <c r="A897" s="135"/>
      <c r="B897" s="14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</row>
    <row r="898" spans="1:24" s="147" customFormat="1">
      <c r="A898" s="135"/>
      <c r="B898" s="14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</row>
    <row r="899" spans="1:24" s="147" customFormat="1">
      <c r="A899" s="135"/>
      <c r="B899" s="14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</row>
    <row r="900" spans="1:24" s="147" customFormat="1">
      <c r="A900" s="135"/>
      <c r="B900" s="14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</row>
    <row r="901" spans="1:24" s="147" customFormat="1">
      <c r="A901" s="135"/>
      <c r="B901" s="14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</row>
    <row r="902" spans="1:24" s="147" customFormat="1">
      <c r="A902" s="135"/>
      <c r="B902" s="14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</row>
    <row r="903" spans="1:24" s="147" customFormat="1">
      <c r="A903" s="135"/>
      <c r="B903" s="14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</row>
    <row r="904" spans="1:24" s="147" customFormat="1">
      <c r="A904" s="135"/>
      <c r="B904" s="14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</row>
    <row r="905" spans="1:24" s="147" customFormat="1">
      <c r="A905" s="135"/>
      <c r="B905" s="14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</row>
    <row r="906" spans="1:24" s="147" customFormat="1">
      <c r="A906" s="135"/>
      <c r="B906" s="14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</row>
    <row r="907" spans="1:24" s="147" customFormat="1">
      <c r="A907" s="135"/>
      <c r="B907" s="14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</row>
    <row r="908" spans="1:24" s="147" customFormat="1">
      <c r="A908" s="135"/>
      <c r="B908" s="14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</row>
    <row r="909" spans="1:24" s="147" customFormat="1">
      <c r="A909" s="135"/>
      <c r="B909" s="14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</row>
    <row r="910" spans="1:24" s="147" customFormat="1">
      <c r="A910" s="135"/>
      <c r="B910" s="14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</row>
    <row r="911" spans="1:24" s="147" customFormat="1">
      <c r="A911" s="135"/>
      <c r="B911" s="14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</row>
    <row r="912" spans="1:24" s="147" customFormat="1">
      <c r="A912" s="135"/>
      <c r="B912" s="14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</row>
    <row r="913" spans="1:24" s="147" customFormat="1">
      <c r="A913" s="135"/>
      <c r="B913" s="14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</row>
    <row r="914" spans="1:24" s="147" customFormat="1">
      <c r="A914" s="135"/>
      <c r="B914" s="14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</row>
    <row r="915" spans="1:24" s="147" customFormat="1">
      <c r="A915" s="135"/>
      <c r="B915" s="14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</row>
    <row r="916" spans="1:24" s="147" customFormat="1">
      <c r="A916" s="135"/>
      <c r="B916" s="14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</row>
    <row r="917" spans="1:24" s="147" customFormat="1">
      <c r="A917" s="135"/>
      <c r="B917" s="14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</row>
    <row r="918" spans="1:24" s="147" customFormat="1">
      <c r="A918" s="135"/>
      <c r="B918" s="14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</row>
    <row r="919" spans="1:24" s="147" customFormat="1">
      <c r="A919" s="135"/>
      <c r="B919" s="14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</row>
    <row r="920" spans="1:24" s="147" customFormat="1">
      <c r="A920" s="135"/>
      <c r="B920" s="14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</row>
    <row r="921" spans="1:24" s="147" customFormat="1">
      <c r="A921" s="135"/>
      <c r="B921" s="14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</row>
    <row r="922" spans="1:24" s="147" customFormat="1">
      <c r="A922" s="135"/>
      <c r="B922" s="14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</row>
    <row r="923" spans="1:24" s="147" customFormat="1">
      <c r="A923" s="135"/>
      <c r="B923" s="14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</row>
    <row r="924" spans="1:24" s="147" customFormat="1">
      <c r="A924" s="135"/>
      <c r="B924" s="14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</row>
    <row r="925" spans="1:24" s="147" customFormat="1">
      <c r="A925" s="135"/>
      <c r="B925" s="14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</row>
    <row r="926" spans="1:24" s="147" customFormat="1">
      <c r="A926" s="135"/>
      <c r="B926" s="14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</row>
    <row r="927" spans="1:24" s="147" customFormat="1">
      <c r="A927" s="135"/>
      <c r="B927" s="14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</row>
    <row r="928" spans="1:24" s="147" customFormat="1">
      <c r="A928" s="135"/>
      <c r="B928" s="14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</row>
    <row r="929" spans="1:24" s="147" customFormat="1">
      <c r="A929" s="135"/>
      <c r="B929" s="14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</row>
    <row r="930" spans="1:24" s="147" customFormat="1">
      <c r="A930" s="135"/>
      <c r="B930" s="14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</row>
    <row r="931" spans="1:24" s="147" customFormat="1">
      <c r="A931" s="135"/>
      <c r="B931" s="14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</row>
    <row r="932" spans="1:24" s="147" customFormat="1">
      <c r="A932" s="135"/>
      <c r="B932" s="14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</row>
    <row r="933" spans="1:24" s="147" customFormat="1">
      <c r="A933" s="135"/>
      <c r="B933" s="14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</row>
    <row r="934" spans="1:24" s="147" customFormat="1">
      <c r="A934" s="135"/>
      <c r="B934" s="14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</row>
    <row r="935" spans="1:24" s="147" customFormat="1">
      <c r="A935" s="135"/>
      <c r="B935" s="14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</row>
    <row r="936" spans="1:24" s="147" customFormat="1">
      <c r="A936" s="135"/>
      <c r="B936" s="14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</row>
    <row r="937" spans="1:24" s="147" customFormat="1">
      <c r="A937" s="135"/>
      <c r="B937" s="14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</row>
    <row r="938" spans="1:24" s="147" customFormat="1">
      <c r="A938" s="135"/>
      <c r="B938" s="14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</row>
    <row r="939" spans="1:24" s="147" customFormat="1">
      <c r="A939" s="135"/>
      <c r="B939" s="14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</row>
    <row r="940" spans="1:24" s="147" customFormat="1">
      <c r="A940" s="135"/>
      <c r="B940" s="14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</row>
    <row r="941" spans="1:24" s="147" customFormat="1">
      <c r="A941" s="135"/>
      <c r="B941" s="14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</row>
    <row r="942" spans="1:24" s="147" customFormat="1">
      <c r="A942" s="135"/>
      <c r="B942" s="14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</row>
    <row r="943" spans="1:24" s="147" customFormat="1">
      <c r="A943" s="135"/>
      <c r="B943" s="14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</row>
    <row r="944" spans="1:24" s="147" customFormat="1">
      <c r="A944" s="135"/>
      <c r="B944" s="14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</row>
    <row r="945" spans="1:24" s="147" customFormat="1">
      <c r="A945" s="135"/>
      <c r="B945" s="14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</row>
    <row r="946" spans="1:24" s="147" customFormat="1">
      <c r="A946" s="135"/>
      <c r="B946" s="14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</row>
    <row r="947" spans="1:24" s="147" customFormat="1">
      <c r="A947" s="135"/>
      <c r="B947" s="14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</row>
    <row r="948" spans="1:24" s="147" customFormat="1">
      <c r="A948" s="135"/>
      <c r="B948" s="14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</row>
    <row r="949" spans="1:24" s="147" customFormat="1">
      <c r="A949" s="135"/>
      <c r="B949" s="14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</row>
    <row r="950" spans="1:24" s="147" customFormat="1">
      <c r="A950" s="135"/>
      <c r="B950" s="14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</row>
    <row r="951" spans="1:24" s="147" customFormat="1">
      <c r="A951" s="135"/>
      <c r="B951" s="14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</row>
    <row r="952" spans="1:24" s="147" customFormat="1">
      <c r="A952" s="135"/>
      <c r="B952" s="14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</row>
    <row r="953" spans="1:24" s="147" customFormat="1">
      <c r="A953" s="135"/>
      <c r="B953" s="14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</row>
    <row r="954" spans="1:24" s="147" customFormat="1">
      <c r="A954" s="135"/>
      <c r="B954" s="14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</row>
    <row r="955" spans="1:24" s="147" customFormat="1">
      <c r="A955" s="135"/>
      <c r="B955" s="14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</row>
    <row r="956" spans="1:24" s="147" customFormat="1">
      <c r="A956" s="135"/>
      <c r="B956" s="14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</row>
    <row r="957" spans="1:24" s="147" customFormat="1">
      <c r="A957" s="135"/>
      <c r="B957" s="14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</row>
    <row r="958" spans="1:24" s="147" customFormat="1">
      <c r="A958" s="135"/>
      <c r="B958" s="14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</row>
    <row r="959" spans="1:24" s="147" customFormat="1">
      <c r="A959" s="135"/>
      <c r="B959" s="14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</row>
    <row r="960" spans="1:24" s="147" customFormat="1">
      <c r="A960" s="135"/>
      <c r="B960" s="14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</row>
    <row r="961" spans="1:24" s="147" customFormat="1">
      <c r="A961" s="135"/>
      <c r="B961" s="14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</row>
    <row r="962" spans="1:24" s="147" customFormat="1">
      <c r="A962" s="135"/>
      <c r="B962" s="14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</row>
    <row r="963" spans="1:24" s="147" customFormat="1">
      <c r="A963" s="135"/>
      <c r="B963" s="14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</row>
    <row r="964" spans="1:24" s="147" customFormat="1">
      <c r="A964" s="135"/>
      <c r="B964" s="14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</row>
    <row r="965" spans="1:24" s="147" customFormat="1">
      <c r="A965" s="135"/>
      <c r="B965" s="14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</row>
    <row r="966" spans="1:24" s="147" customFormat="1">
      <c r="A966" s="135"/>
      <c r="B966" s="14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</row>
    <row r="967" spans="1:24" s="147" customFormat="1">
      <c r="A967" s="135"/>
      <c r="B967" s="14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</row>
    <row r="968" spans="1:24" s="147" customFormat="1">
      <c r="A968" s="135"/>
      <c r="B968" s="14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</row>
    <row r="969" spans="1:24" s="147" customFormat="1">
      <c r="A969" s="135"/>
      <c r="B969" s="14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</row>
    <row r="970" spans="1:24" s="147" customFormat="1">
      <c r="A970" s="135"/>
      <c r="B970" s="14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</row>
    <row r="971" spans="1:24" s="147" customFormat="1">
      <c r="A971" s="135"/>
      <c r="B971" s="14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</row>
    <row r="972" spans="1:24" s="147" customFormat="1">
      <c r="A972" s="135"/>
      <c r="B972" s="14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</row>
    <row r="973" spans="1:24" s="147" customFormat="1">
      <c r="A973" s="135"/>
      <c r="B973" s="14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</row>
    <row r="974" spans="1:24" s="147" customFormat="1">
      <c r="A974" s="135"/>
      <c r="B974" s="14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</row>
    <row r="975" spans="1:24" s="147" customFormat="1">
      <c r="A975" s="135"/>
      <c r="B975" s="14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</row>
    <row r="976" spans="1:24" s="147" customFormat="1">
      <c r="A976" s="135"/>
      <c r="B976" s="14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</row>
    <row r="977" spans="1:24" s="147" customFormat="1">
      <c r="A977" s="135"/>
      <c r="B977" s="14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</row>
    <row r="978" spans="1:24" s="147" customFormat="1">
      <c r="A978" s="135"/>
      <c r="B978" s="14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</row>
    <row r="979" spans="1:24" s="147" customFormat="1">
      <c r="A979" s="135"/>
      <c r="B979" s="14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</row>
    <row r="980" spans="1:24" s="147" customFormat="1">
      <c r="A980" s="135"/>
      <c r="B980" s="14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</row>
    <row r="981" spans="1:24" s="147" customFormat="1">
      <c r="A981" s="135"/>
      <c r="B981" s="14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</row>
    <row r="982" spans="1:24" s="147" customFormat="1">
      <c r="A982" s="135"/>
      <c r="B982" s="14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</row>
    <row r="983" spans="1:24" s="147" customFormat="1">
      <c r="A983" s="135"/>
      <c r="B983" s="14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</row>
    <row r="984" spans="1:24" s="147" customFormat="1">
      <c r="A984" s="135"/>
      <c r="B984" s="14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</row>
    <row r="985" spans="1:24" s="147" customFormat="1">
      <c r="A985" s="135"/>
      <c r="B985" s="14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</row>
    <row r="986" spans="1:24" s="147" customFormat="1">
      <c r="A986" s="135"/>
      <c r="B986" s="146"/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</row>
    <row r="987" spans="1:24" s="147" customFormat="1">
      <c r="A987" s="135"/>
      <c r="B987" s="146"/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</row>
    <row r="988" spans="1:24" s="147" customFormat="1">
      <c r="A988" s="135"/>
      <c r="B988" s="146"/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</row>
    <row r="989" spans="1:24" s="147" customFormat="1">
      <c r="A989" s="135"/>
      <c r="B989" s="146"/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</row>
    <row r="990" spans="1:24" s="147" customFormat="1">
      <c r="A990" s="135"/>
      <c r="B990" s="146"/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</row>
    <row r="991" spans="1:24" s="147" customFormat="1">
      <c r="A991" s="135"/>
      <c r="B991" s="146"/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</row>
    <row r="992" spans="1:24" s="147" customFormat="1">
      <c r="A992" s="135"/>
      <c r="B992" s="146"/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</row>
    <row r="993" spans="1:24" s="147" customFormat="1">
      <c r="A993" s="135"/>
      <c r="B993" s="146"/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</row>
    <row r="994" spans="1:24" s="147" customFormat="1">
      <c r="A994" s="135"/>
      <c r="B994" s="146"/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</row>
    <row r="995" spans="1:24" s="147" customFormat="1">
      <c r="A995" s="135"/>
      <c r="B995" s="146"/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</row>
    <row r="996" spans="1:24" s="147" customFormat="1">
      <c r="A996" s="135"/>
      <c r="B996" s="146"/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</row>
    <row r="997" spans="1:24" s="147" customFormat="1">
      <c r="A997" s="135"/>
      <c r="B997" s="146"/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</row>
    <row r="998" spans="1:24" s="147" customFormat="1">
      <c r="A998" s="135"/>
      <c r="B998" s="146"/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</row>
    <row r="999" spans="1:24" s="147" customFormat="1">
      <c r="A999" s="135"/>
      <c r="B999" s="146"/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</row>
    <row r="1000" spans="1:24" s="147" customFormat="1">
      <c r="A1000" s="135"/>
      <c r="B1000" s="146"/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</row>
    <row r="1001" spans="1:24" s="147" customFormat="1">
      <c r="A1001" s="135"/>
      <c r="B1001" s="146"/>
      <c r="C1001" s="136"/>
      <c r="D1001" s="136"/>
      <c r="E1001" s="136"/>
      <c r="F1001" s="136"/>
      <c r="G1001" s="136"/>
      <c r="H1001" s="136"/>
      <c r="I1001" s="136"/>
      <c r="J1001" s="136"/>
      <c r="K1001" s="136"/>
      <c r="L1001" s="136"/>
      <c r="M1001" s="136"/>
      <c r="N1001" s="136"/>
      <c r="O1001" s="136"/>
      <c r="P1001" s="136"/>
      <c r="Q1001" s="136"/>
      <c r="R1001" s="136"/>
      <c r="S1001" s="136"/>
      <c r="T1001" s="136"/>
      <c r="U1001" s="136"/>
      <c r="V1001" s="136"/>
      <c r="W1001" s="136"/>
      <c r="X1001" s="136"/>
    </row>
    <row r="1002" spans="1:24" s="147" customFormat="1">
      <c r="A1002" s="135"/>
      <c r="B1002" s="146"/>
      <c r="C1002" s="136"/>
      <c r="D1002" s="136"/>
      <c r="E1002" s="136"/>
      <c r="F1002" s="136"/>
      <c r="G1002" s="136"/>
      <c r="H1002" s="136"/>
      <c r="I1002" s="136"/>
      <c r="J1002" s="136"/>
      <c r="K1002" s="136"/>
      <c r="L1002" s="136"/>
      <c r="M1002" s="136"/>
      <c r="N1002" s="136"/>
      <c r="O1002" s="136"/>
      <c r="P1002" s="136"/>
      <c r="Q1002" s="136"/>
      <c r="R1002" s="136"/>
      <c r="S1002" s="136"/>
      <c r="T1002" s="136"/>
      <c r="U1002" s="136"/>
      <c r="V1002" s="136"/>
      <c r="W1002" s="136"/>
      <c r="X1002" s="136"/>
    </row>
    <row r="1003" spans="1:24" s="147" customFormat="1">
      <c r="A1003" s="135"/>
      <c r="B1003" s="146"/>
      <c r="C1003" s="136"/>
      <c r="D1003" s="136"/>
      <c r="E1003" s="136"/>
      <c r="F1003" s="136"/>
      <c r="G1003" s="136"/>
      <c r="H1003" s="136"/>
      <c r="I1003" s="136"/>
      <c r="J1003" s="136"/>
      <c r="K1003" s="136"/>
      <c r="L1003" s="136"/>
      <c r="M1003" s="136"/>
      <c r="N1003" s="136"/>
      <c r="O1003" s="136"/>
      <c r="P1003" s="136"/>
      <c r="Q1003" s="136"/>
      <c r="R1003" s="136"/>
      <c r="S1003" s="136"/>
      <c r="T1003" s="136"/>
      <c r="U1003" s="136"/>
      <c r="V1003" s="136"/>
      <c r="W1003" s="136"/>
      <c r="X1003" s="136"/>
    </row>
    <row r="1004" spans="1:24" s="147" customFormat="1">
      <c r="A1004" s="135"/>
      <c r="B1004" s="146"/>
      <c r="C1004" s="136"/>
      <c r="D1004" s="136"/>
      <c r="E1004" s="136"/>
      <c r="F1004" s="136"/>
      <c r="G1004" s="136"/>
      <c r="H1004" s="136"/>
      <c r="I1004" s="136"/>
      <c r="J1004" s="136"/>
      <c r="K1004" s="136"/>
      <c r="L1004" s="136"/>
      <c r="M1004" s="136"/>
      <c r="N1004" s="136"/>
      <c r="O1004" s="136"/>
      <c r="P1004" s="136"/>
      <c r="Q1004" s="136"/>
      <c r="R1004" s="136"/>
      <c r="S1004" s="136"/>
      <c r="T1004" s="136"/>
      <c r="U1004" s="136"/>
      <c r="V1004" s="136"/>
      <c r="W1004" s="136"/>
      <c r="X1004" s="136"/>
    </row>
    <row r="1005" spans="1:24" s="147" customFormat="1">
      <c r="A1005" s="135"/>
      <c r="B1005" s="146"/>
      <c r="C1005" s="136"/>
      <c r="D1005" s="136"/>
      <c r="E1005" s="136"/>
      <c r="F1005" s="136"/>
      <c r="G1005" s="136"/>
      <c r="H1005" s="136"/>
      <c r="I1005" s="136"/>
      <c r="J1005" s="136"/>
      <c r="K1005" s="136"/>
      <c r="L1005" s="136"/>
      <c r="M1005" s="136"/>
      <c r="N1005" s="136"/>
      <c r="O1005" s="136"/>
      <c r="P1005" s="136"/>
      <c r="Q1005" s="136"/>
      <c r="R1005" s="136"/>
      <c r="S1005" s="136"/>
      <c r="T1005" s="136"/>
      <c r="U1005" s="136"/>
      <c r="V1005" s="136"/>
      <c r="W1005" s="136"/>
      <c r="X1005" s="136"/>
    </row>
    <row r="1006" spans="1:24" s="147" customFormat="1">
      <c r="A1006" s="135"/>
      <c r="B1006" s="146"/>
      <c r="C1006" s="136"/>
      <c r="D1006" s="136"/>
      <c r="E1006" s="136"/>
      <c r="F1006" s="136"/>
      <c r="G1006" s="136"/>
      <c r="H1006" s="136"/>
      <c r="I1006" s="136"/>
      <c r="J1006" s="136"/>
      <c r="K1006" s="136"/>
      <c r="L1006" s="136"/>
      <c r="M1006" s="136"/>
      <c r="N1006" s="136"/>
      <c r="O1006" s="136"/>
      <c r="P1006" s="136"/>
      <c r="Q1006" s="136"/>
      <c r="R1006" s="136"/>
      <c r="S1006" s="136"/>
      <c r="T1006" s="136"/>
      <c r="U1006" s="136"/>
      <c r="V1006" s="136"/>
      <c r="W1006" s="136"/>
      <c r="X1006" s="136"/>
    </row>
    <row r="1007" spans="1:24" s="147" customFormat="1">
      <c r="A1007" s="135"/>
      <c r="B1007" s="146"/>
      <c r="C1007" s="136"/>
      <c r="D1007" s="136"/>
      <c r="E1007" s="136"/>
      <c r="F1007" s="136"/>
      <c r="G1007" s="136"/>
      <c r="H1007" s="136"/>
      <c r="I1007" s="136"/>
      <c r="J1007" s="136"/>
      <c r="K1007" s="136"/>
      <c r="L1007" s="136"/>
      <c r="M1007" s="136"/>
      <c r="N1007" s="136"/>
      <c r="O1007" s="136"/>
      <c r="P1007" s="136"/>
      <c r="Q1007" s="136"/>
      <c r="R1007" s="136"/>
      <c r="S1007" s="136"/>
      <c r="T1007" s="136"/>
      <c r="U1007" s="136"/>
      <c r="V1007" s="136"/>
      <c r="W1007" s="136"/>
      <c r="X1007" s="136"/>
    </row>
    <row r="1008" spans="1:24" s="147" customFormat="1">
      <c r="A1008" s="135"/>
      <c r="B1008" s="146"/>
      <c r="C1008" s="136"/>
      <c r="D1008" s="136"/>
      <c r="E1008" s="136"/>
      <c r="F1008" s="136"/>
      <c r="G1008" s="136"/>
      <c r="H1008" s="136"/>
      <c r="I1008" s="136"/>
      <c r="J1008" s="136"/>
      <c r="K1008" s="136"/>
      <c r="L1008" s="136"/>
      <c r="M1008" s="136"/>
      <c r="N1008" s="136"/>
      <c r="O1008" s="136"/>
      <c r="P1008" s="136"/>
      <c r="Q1008" s="136"/>
      <c r="R1008" s="136"/>
      <c r="S1008" s="136"/>
      <c r="T1008" s="136"/>
      <c r="U1008" s="136"/>
      <c r="V1008" s="136"/>
      <c r="W1008" s="136"/>
      <c r="X1008" s="136"/>
    </row>
    <row r="1009" spans="1:24" s="147" customFormat="1">
      <c r="A1009" s="135"/>
      <c r="B1009" s="146"/>
      <c r="C1009" s="136"/>
      <c r="D1009" s="136"/>
      <c r="E1009" s="136"/>
      <c r="F1009" s="136"/>
      <c r="G1009" s="136"/>
      <c r="H1009" s="136"/>
      <c r="I1009" s="136"/>
      <c r="J1009" s="136"/>
      <c r="K1009" s="136"/>
      <c r="L1009" s="136"/>
      <c r="M1009" s="136"/>
      <c r="N1009" s="136"/>
      <c r="O1009" s="136"/>
      <c r="P1009" s="136"/>
      <c r="Q1009" s="136"/>
      <c r="R1009" s="136"/>
      <c r="S1009" s="136"/>
      <c r="T1009" s="136"/>
      <c r="U1009" s="136"/>
      <c r="V1009" s="136"/>
      <c r="W1009" s="136"/>
      <c r="X1009" s="136"/>
    </row>
    <row r="1010" spans="1:24" s="147" customFormat="1">
      <c r="A1010" s="135"/>
      <c r="B1010" s="146"/>
      <c r="C1010" s="136"/>
      <c r="D1010" s="136"/>
      <c r="E1010" s="136"/>
      <c r="F1010" s="136"/>
      <c r="G1010" s="136"/>
      <c r="H1010" s="136"/>
      <c r="I1010" s="136"/>
      <c r="J1010" s="136"/>
      <c r="K1010" s="136"/>
      <c r="L1010" s="136"/>
      <c r="M1010" s="136"/>
      <c r="N1010" s="136"/>
      <c r="O1010" s="136"/>
      <c r="P1010" s="136"/>
      <c r="Q1010" s="136"/>
      <c r="R1010" s="136"/>
      <c r="S1010" s="136"/>
      <c r="T1010" s="136"/>
      <c r="U1010" s="136"/>
      <c r="V1010" s="136"/>
      <c r="W1010" s="136"/>
      <c r="X1010" s="136"/>
    </row>
    <row r="1011" spans="1:24" s="147" customFormat="1">
      <c r="A1011" s="135"/>
      <c r="B1011" s="146"/>
      <c r="C1011" s="136"/>
      <c r="D1011" s="136"/>
      <c r="E1011" s="136"/>
      <c r="F1011" s="136"/>
      <c r="G1011" s="136"/>
      <c r="H1011" s="136"/>
      <c r="I1011" s="136"/>
      <c r="J1011" s="136"/>
      <c r="K1011" s="136"/>
      <c r="L1011" s="136"/>
      <c r="M1011" s="136"/>
      <c r="N1011" s="136"/>
      <c r="O1011" s="136"/>
      <c r="P1011" s="136"/>
      <c r="Q1011" s="136"/>
      <c r="R1011" s="136"/>
      <c r="S1011" s="136"/>
      <c r="T1011" s="136"/>
      <c r="U1011" s="136"/>
      <c r="V1011" s="136"/>
      <c r="W1011" s="136"/>
      <c r="X1011" s="136"/>
    </row>
    <row r="1012" spans="1:24" s="147" customFormat="1">
      <c r="A1012" s="135"/>
      <c r="B1012" s="146"/>
      <c r="C1012" s="136"/>
      <c r="D1012" s="136"/>
      <c r="E1012" s="136"/>
      <c r="F1012" s="136"/>
      <c r="G1012" s="136"/>
      <c r="H1012" s="136"/>
      <c r="I1012" s="136"/>
      <c r="J1012" s="136"/>
      <c r="K1012" s="136"/>
      <c r="L1012" s="136"/>
      <c r="M1012" s="136"/>
      <c r="N1012" s="136"/>
      <c r="O1012" s="136"/>
      <c r="P1012" s="136"/>
      <c r="Q1012" s="136"/>
      <c r="R1012" s="136"/>
      <c r="S1012" s="136"/>
      <c r="T1012" s="136"/>
      <c r="U1012" s="136"/>
      <c r="V1012" s="136"/>
      <c r="W1012" s="136"/>
      <c r="X1012" s="136"/>
    </row>
    <row r="1013" spans="1:24" s="147" customFormat="1">
      <c r="A1013" s="135"/>
      <c r="B1013" s="146"/>
      <c r="C1013" s="136"/>
      <c r="D1013" s="136"/>
      <c r="E1013" s="136"/>
      <c r="F1013" s="136"/>
      <c r="G1013" s="136"/>
      <c r="H1013" s="136"/>
      <c r="I1013" s="136"/>
      <c r="J1013" s="136"/>
      <c r="K1013" s="136"/>
      <c r="L1013" s="136"/>
      <c r="M1013" s="136"/>
      <c r="N1013" s="136"/>
      <c r="O1013" s="136"/>
      <c r="P1013" s="136"/>
      <c r="Q1013" s="136"/>
      <c r="R1013" s="136"/>
      <c r="S1013" s="136"/>
      <c r="T1013" s="136"/>
      <c r="U1013" s="136"/>
      <c r="V1013" s="136"/>
      <c r="W1013" s="136"/>
      <c r="X1013" s="136"/>
    </row>
    <row r="1014" spans="1:24" s="147" customFormat="1">
      <c r="A1014" s="135"/>
      <c r="B1014" s="146"/>
      <c r="C1014" s="136"/>
      <c r="D1014" s="136"/>
      <c r="E1014" s="136"/>
      <c r="F1014" s="136"/>
      <c r="G1014" s="136"/>
      <c r="H1014" s="136"/>
      <c r="I1014" s="136"/>
      <c r="J1014" s="136"/>
      <c r="K1014" s="136"/>
      <c r="L1014" s="136"/>
      <c r="M1014" s="136"/>
      <c r="N1014" s="136"/>
      <c r="O1014" s="136"/>
      <c r="P1014" s="136"/>
      <c r="Q1014" s="136"/>
      <c r="R1014" s="136"/>
      <c r="S1014" s="136"/>
      <c r="T1014" s="136"/>
      <c r="U1014" s="136"/>
      <c r="V1014" s="136"/>
      <c r="W1014" s="136"/>
      <c r="X1014" s="136"/>
    </row>
    <row r="1015" spans="1:24" s="147" customFormat="1">
      <c r="A1015" s="135"/>
      <c r="B1015" s="146"/>
      <c r="C1015" s="136"/>
      <c r="D1015" s="136"/>
      <c r="E1015" s="136"/>
      <c r="F1015" s="136"/>
      <c r="G1015" s="136"/>
      <c r="H1015" s="136"/>
      <c r="I1015" s="136"/>
      <c r="J1015" s="136"/>
      <c r="K1015" s="136"/>
      <c r="L1015" s="136"/>
      <c r="M1015" s="136"/>
      <c r="N1015" s="136"/>
      <c r="O1015" s="136"/>
      <c r="P1015" s="136"/>
      <c r="Q1015" s="136"/>
      <c r="R1015" s="136"/>
      <c r="S1015" s="136"/>
      <c r="T1015" s="136"/>
      <c r="U1015" s="136"/>
      <c r="V1015" s="136"/>
      <c r="W1015" s="136"/>
      <c r="X1015" s="136"/>
    </row>
    <row r="1016" spans="1:24" s="147" customFormat="1">
      <c r="A1016" s="135"/>
      <c r="B1016" s="146"/>
      <c r="C1016" s="136"/>
      <c r="D1016" s="136"/>
      <c r="E1016" s="136"/>
      <c r="F1016" s="136"/>
      <c r="G1016" s="136"/>
      <c r="H1016" s="136"/>
      <c r="I1016" s="136"/>
      <c r="J1016" s="136"/>
      <c r="K1016" s="136"/>
      <c r="L1016" s="136"/>
      <c r="M1016" s="136"/>
      <c r="N1016" s="136"/>
      <c r="O1016" s="136"/>
      <c r="P1016" s="136"/>
      <c r="Q1016" s="136"/>
      <c r="R1016" s="136"/>
      <c r="S1016" s="136"/>
      <c r="T1016" s="136"/>
      <c r="U1016" s="136"/>
      <c r="V1016" s="136"/>
      <c r="W1016" s="136"/>
      <c r="X1016" s="136"/>
    </row>
    <row r="1017" spans="1:24" s="147" customFormat="1">
      <c r="A1017" s="135"/>
      <c r="B1017" s="146"/>
      <c r="C1017" s="136"/>
      <c r="D1017" s="136"/>
      <c r="E1017" s="136"/>
      <c r="F1017" s="136"/>
      <c r="G1017" s="136"/>
      <c r="H1017" s="136"/>
      <c r="I1017" s="136"/>
      <c r="J1017" s="136"/>
      <c r="K1017" s="136"/>
      <c r="L1017" s="136"/>
      <c r="M1017" s="136"/>
      <c r="N1017" s="136"/>
      <c r="O1017" s="136"/>
      <c r="P1017" s="136"/>
      <c r="Q1017" s="136"/>
      <c r="R1017" s="136"/>
      <c r="S1017" s="136"/>
      <c r="T1017" s="136"/>
      <c r="U1017" s="136"/>
      <c r="V1017" s="136"/>
      <c r="W1017" s="136"/>
      <c r="X1017" s="136"/>
    </row>
    <row r="1018" spans="1:24" s="147" customFormat="1">
      <c r="A1018" s="135"/>
      <c r="B1018" s="146"/>
      <c r="C1018" s="136"/>
      <c r="D1018" s="136"/>
      <c r="E1018" s="136"/>
      <c r="F1018" s="136"/>
      <c r="G1018" s="136"/>
      <c r="H1018" s="136"/>
      <c r="I1018" s="136"/>
      <c r="J1018" s="136"/>
      <c r="K1018" s="136"/>
      <c r="L1018" s="136"/>
      <c r="M1018" s="136"/>
      <c r="N1018" s="136"/>
      <c r="O1018" s="136"/>
      <c r="P1018" s="136"/>
      <c r="Q1018" s="136"/>
      <c r="R1018" s="136"/>
      <c r="S1018" s="136"/>
      <c r="T1018" s="136"/>
      <c r="U1018" s="136"/>
      <c r="V1018" s="136"/>
      <c r="W1018" s="136"/>
      <c r="X1018" s="136"/>
    </row>
    <row r="1019" spans="1:24" s="147" customFormat="1">
      <c r="A1019" s="135"/>
      <c r="B1019" s="146"/>
      <c r="C1019" s="136"/>
      <c r="D1019" s="136"/>
      <c r="E1019" s="136"/>
      <c r="F1019" s="136"/>
      <c r="G1019" s="136"/>
      <c r="H1019" s="136"/>
      <c r="I1019" s="136"/>
      <c r="J1019" s="136"/>
      <c r="K1019" s="136"/>
      <c r="L1019" s="136"/>
      <c r="M1019" s="136"/>
      <c r="N1019" s="136"/>
      <c r="O1019" s="136"/>
      <c r="P1019" s="136"/>
      <c r="Q1019" s="136"/>
      <c r="R1019" s="136"/>
      <c r="S1019" s="136"/>
      <c r="T1019" s="136"/>
      <c r="U1019" s="136"/>
      <c r="V1019" s="136"/>
      <c r="W1019" s="136"/>
      <c r="X1019" s="136"/>
    </row>
    <row r="1020" spans="1:24" s="147" customFormat="1">
      <c r="A1020" s="135"/>
      <c r="B1020" s="146"/>
      <c r="C1020" s="136"/>
      <c r="D1020" s="136"/>
      <c r="E1020" s="136"/>
      <c r="F1020" s="136"/>
      <c r="G1020" s="136"/>
      <c r="H1020" s="136"/>
      <c r="I1020" s="136"/>
      <c r="J1020" s="136"/>
      <c r="K1020" s="136"/>
      <c r="L1020" s="136"/>
      <c r="M1020" s="136"/>
      <c r="N1020" s="136"/>
      <c r="O1020" s="136"/>
      <c r="P1020" s="136"/>
      <c r="Q1020" s="136"/>
      <c r="R1020" s="136"/>
      <c r="S1020" s="136"/>
      <c r="T1020" s="136"/>
      <c r="U1020" s="136"/>
      <c r="V1020" s="136"/>
      <c r="W1020" s="136"/>
      <c r="X1020" s="136"/>
    </row>
    <row r="1021" spans="1:24" s="147" customFormat="1">
      <c r="A1021" s="135"/>
      <c r="B1021" s="146"/>
      <c r="C1021" s="136"/>
      <c r="D1021" s="136"/>
      <c r="E1021" s="136"/>
      <c r="F1021" s="136"/>
      <c r="G1021" s="136"/>
      <c r="H1021" s="136"/>
      <c r="I1021" s="136"/>
      <c r="J1021" s="136"/>
      <c r="K1021" s="136"/>
      <c r="L1021" s="136"/>
      <c r="M1021" s="136"/>
      <c r="N1021" s="136"/>
      <c r="O1021" s="136"/>
      <c r="P1021" s="136"/>
      <c r="Q1021" s="136"/>
      <c r="R1021" s="136"/>
      <c r="S1021" s="136"/>
      <c r="T1021" s="136"/>
      <c r="U1021" s="136"/>
      <c r="V1021" s="136"/>
      <c r="W1021" s="136"/>
      <c r="X1021" s="136"/>
    </row>
    <row r="1022" spans="1:24" s="147" customFormat="1">
      <c r="A1022" s="135"/>
      <c r="B1022" s="146"/>
      <c r="C1022" s="136"/>
      <c r="D1022" s="136"/>
      <c r="E1022" s="136"/>
      <c r="F1022" s="136"/>
      <c r="G1022" s="136"/>
      <c r="H1022" s="136"/>
      <c r="I1022" s="136"/>
      <c r="J1022" s="136"/>
      <c r="K1022" s="136"/>
      <c r="L1022" s="136"/>
      <c r="M1022" s="136"/>
      <c r="N1022" s="136"/>
      <c r="O1022" s="136"/>
      <c r="P1022" s="136"/>
      <c r="Q1022" s="136"/>
      <c r="R1022" s="136"/>
      <c r="S1022" s="136"/>
      <c r="T1022" s="136"/>
      <c r="U1022" s="136"/>
      <c r="V1022" s="136"/>
      <c r="W1022" s="136"/>
      <c r="X1022" s="136"/>
    </row>
    <row r="1023" spans="1:24" s="147" customFormat="1">
      <c r="A1023" s="135"/>
      <c r="B1023" s="146"/>
      <c r="C1023" s="136"/>
      <c r="D1023" s="136"/>
      <c r="E1023" s="136"/>
      <c r="F1023" s="136"/>
      <c r="G1023" s="136"/>
      <c r="H1023" s="136"/>
      <c r="I1023" s="136"/>
      <c r="J1023" s="136"/>
      <c r="K1023" s="136"/>
      <c r="L1023" s="136"/>
      <c r="M1023" s="136"/>
      <c r="N1023" s="136"/>
      <c r="O1023" s="136"/>
      <c r="P1023" s="136"/>
      <c r="Q1023" s="136"/>
      <c r="R1023" s="136"/>
      <c r="S1023" s="136"/>
      <c r="T1023" s="136"/>
      <c r="U1023" s="136"/>
      <c r="V1023" s="136"/>
      <c r="W1023" s="136"/>
      <c r="X1023" s="136"/>
    </row>
    <row r="1024" spans="1:24" s="147" customFormat="1">
      <c r="A1024" s="135"/>
      <c r="B1024" s="146"/>
      <c r="C1024" s="136"/>
      <c r="D1024" s="136"/>
      <c r="E1024" s="136"/>
      <c r="F1024" s="136"/>
      <c r="G1024" s="136"/>
      <c r="H1024" s="136"/>
      <c r="I1024" s="136"/>
      <c r="J1024" s="136"/>
      <c r="K1024" s="136"/>
      <c r="L1024" s="136"/>
      <c r="M1024" s="136"/>
      <c r="N1024" s="136"/>
      <c r="O1024" s="136"/>
      <c r="P1024" s="136"/>
      <c r="Q1024" s="136"/>
      <c r="R1024" s="136"/>
      <c r="S1024" s="136"/>
      <c r="T1024" s="136"/>
      <c r="U1024" s="136"/>
      <c r="V1024" s="136"/>
      <c r="W1024" s="136"/>
      <c r="X1024" s="136"/>
    </row>
    <row r="1025" spans="1:24" s="147" customFormat="1">
      <c r="A1025" s="135"/>
      <c r="B1025" s="146"/>
      <c r="C1025" s="136"/>
      <c r="D1025" s="136"/>
      <c r="E1025" s="136"/>
      <c r="F1025" s="136"/>
      <c r="G1025" s="136"/>
      <c r="H1025" s="136"/>
      <c r="I1025" s="136"/>
      <c r="J1025" s="136"/>
      <c r="K1025" s="136"/>
      <c r="L1025" s="136"/>
      <c r="M1025" s="136"/>
      <c r="N1025" s="136"/>
      <c r="O1025" s="136"/>
      <c r="P1025" s="136"/>
      <c r="Q1025" s="136"/>
      <c r="R1025" s="136"/>
      <c r="S1025" s="136"/>
      <c r="T1025" s="136"/>
      <c r="U1025" s="136"/>
      <c r="V1025" s="136"/>
      <c r="W1025" s="136"/>
      <c r="X1025" s="136"/>
    </row>
    <row r="1026" spans="1:24" s="147" customFormat="1">
      <c r="A1026" s="135"/>
      <c r="B1026" s="146"/>
      <c r="C1026" s="136"/>
      <c r="D1026" s="136"/>
      <c r="E1026" s="136"/>
      <c r="F1026" s="136"/>
      <c r="G1026" s="136"/>
      <c r="H1026" s="136"/>
      <c r="I1026" s="136"/>
      <c r="J1026" s="136"/>
      <c r="K1026" s="136"/>
      <c r="L1026" s="136"/>
      <c r="M1026" s="136"/>
      <c r="N1026" s="136"/>
      <c r="O1026" s="136"/>
      <c r="P1026" s="136"/>
      <c r="Q1026" s="136"/>
      <c r="R1026" s="136"/>
      <c r="S1026" s="136"/>
      <c r="T1026" s="136"/>
      <c r="U1026" s="136"/>
      <c r="V1026" s="136"/>
      <c r="W1026" s="136"/>
      <c r="X1026" s="136"/>
    </row>
    <row r="1027" spans="1:24" s="147" customFormat="1">
      <c r="A1027" s="135"/>
      <c r="B1027" s="146"/>
      <c r="C1027" s="136"/>
      <c r="D1027" s="136"/>
      <c r="E1027" s="136"/>
      <c r="F1027" s="136"/>
      <c r="G1027" s="136"/>
      <c r="H1027" s="136"/>
      <c r="I1027" s="136"/>
      <c r="J1027" s="136"/>
      <c r="K1027" s="136"/>
      <c r="L1027" s="136"/>
      <c r="M1027" s="136"/>
      <c r="N1027" s="136"/>
      <c r="O1027" s="136"/>
      <c r="P1027" s="136"/>
      <c r="Q1027" s="136"/>
      <c r="R1027" s="136"/>
      <c r="S1027" s="136"/>
      <c r="T1027" s="136"/>
      <c r="U1027" s="136"/>
      <c r="V1027" s="136"/>
      <c r="W1027" s="136"/>
      <c r="X1027" s="136"/>
    </row>
    <row r="1028" spans="1:24" s="147" customFormat="1">
      <c r="A1028" s="135"/>
      <c r="B1028" s="146"/>
      <c r="C1028" s="136"/>
      <c r="D1028" s="136"/>
      <c r="E1028" s="136"/>
      <c r="F1028" s="136"/>
      <c r="G1028" s="136"/>
      <c r="H1028" s="136"/>
      <c r="I1028" s="136"/>
      <c r="J1028" s="136"/>
      <c r="K1028" s="136"/>
      <c r="L1028" s="136"/>
      <c r="M1028" s="136"/>
      <c r="N1028" s="136"/>
      <c r="O1028" s="136"/>
      <c r="P1028" s="136"/>
      <c r="Q1028" s="136"/>
      <c r="R1028" s="136"/>
      <c r="S1028" s="136"/>
      <c r="T1028" s="136"/>
      <c r="U1028" s="136"/>
      <c r="V1028" s="136"/>
      <c r="W1028" s="136"/>
      <c r="X1028" s="136"/>
    </row>
    <row r="1029" spans="1:24" s="147" customFormat="1">
      <c r="A1029" s="135"/>
      <c r="B1029" s="146"/>
      <c r="C1029" s="136"/>
      <c r="D1029" s="136"/>
      <c r="E1029" s="136"/>
      <c r="F1029" s="136"/>
      <c r="G1029" s="136"/>
      <c r="H1029" s="136"/>
      <c r="I1029" s="136"/>
      <c r="J1029" s="136"/>
      <c r="K1029" s="136"/>
      <c r="L1029" s="136"/>
      <c r="M1029" s="136"/>
      <c r="N1029" s="136"/>
      <c r="O1029" s="136"/>
      <c r="P1029" s="136"/>
      <c r="Q1029" s="136"/>
      <c r="R1029" s="136"/>
      <c r="S1029" s="136"/>
      <c r="T1029" s="136"/>
      <c r="U1029" s="136"/>
      <c r="V1029" s="136"/>
      <c r="W1029" s="136"/>
      <c r="X1029" s="136"/>
    </row>
    <row r="1030" spans="1:24" s="147" customFormat="1">
      <c r="A1030" s="135"/>
      <c r="B1030" s="146"/>
      <c r="C1030" s="136"/>
      <c r="D1030" s="136"/>
      <c r="E1030" s="136"/>
      <c r="F1030" s="136"/>
      <c r="G1030" s="136"/>
      <c r="H1030" s="136"/>
      <c r="I1030" s="136"/>
      <c r="J1030" s="136"/>
      <c r="K1030" s="136"/>
      <c r="L1030" s="136"/>
      <c r="M1030" s="136"/>
      <c r="N1030" s="136"/>
      <c r="O1030" s="136"/>
      <c r="P1030" s="136"/>
      <c r="Q1030" s="136"/>
      <c r="R1030" s="136"/>
      <c r="S1030" s="136"/>
      <c r="T1030" s="136"/>
      <c r="U1030" s="136"/>
      <c r="V1030" s="136"/>
      <c r="W1030" s="136"/>
      <c r="X1030" s="136"/>
    </row>
    <row r="1031" spans="1:24" s="147" customFormat="1">
      <c r="A1031" s="135"/>
      <c r="B1031" s="146"/>
      <c r="C1031" s="136"/>
      <c r="D1031" s="136"/>
      <c r="E1031" s="136"/>
      <c r="F1031" s="136"/>
      <c r="G1031" s="136"/>
      <c r="H1031" s="136"/>
      <c r="I1031" s="136"/>
      <c r="J1031" s="136"/>
      <c r="K1031" s="136"/>
      <c r="L1031" s="136"/>
      <c r="M1031" s="136"/>
      <c r="N1031" s="136"/>
      <c r="O1031" s="136"/>
      <c r="P1031" s="136"/>
      <c r="Q1031" s="136"/>
      <c r="R1031" s="136"/>
      <c r="S1031" s="136"/>
      <c r="T1031" s="136"/>
      <c r="U1031" s="136"/>
      <c r="V1031" s="136"/>
      <c r="W1031" s="136"/>
      <c r="X1031" s="136"/>
    </row>
    <row r="1032" spans="1:24" s="147" customFormat="1">
      <c r="A1032" s="135"/>
      <c r="B1032" s="146"/>
      <c r="C1032" s="136"/>
      <c r="D1032" s="136"/>
      <c r="E1032" s="136"/>
      <c r="F1032" s="136"/>
      <c r="G1032" s="136"/>
      <c r="H1032" s="136"/>
      <c r="I1032" s="136"/>
      <c r="J1032" s="136"/>
      <c r="K1032" s="136"/>
      <c r="L1032" s="136"/>
      <c r="M1032" s="136"/>
      <c r="N1032" s="136"/>
      <c r="O1032" s="136"/>
      <c r="P1032" s="136"/>
      <c r="Q1032" s="136"/>
      <c r="R1032" s="136"/>
      <c r="S1032" s="136"/>
      <c r="T1032" s="136"/>
      <c r="U1032" s="136"/>
      <c r="V1032" s="136"/>
      <c r="W1032" s="136"/>
      <c r="X1032" s="136"/>
    </row>
    <row r="1033" spans="1:24" s="147" customFormat="1">
      <c r="A1033" s="135"/>
      <c r="B1033" s="146"/>
      <c r="C1033" s="136"/>
      <c r="D1033" s="136"/>
      <c r="E1033" s="136"/>
      <c r="F1033" s="136"/>
      <c r="G1033" s="136"/>
      <c r="H1033" s="136"/>
      <c r="I1033" s="136"/>
      <c r="J1033" s="136"/>
      <c r="K1033" s="136"/>
      <c r="L1033" s="136"/>
      <c r="M1033" s="136"/>
      <c r="N1033" s="136"/>
      <c r="O1033" s="136"/>
      <c r="P1033" s="136"/>
      <c r="Q1033" s="136"/>
      <c r="R1033" s="136"/>
      <c r="S1033" s="136"/>
      <c r="T1033" s="136"/>
      <c r="U1033" s="136"/>
      <c r="V1033" s="136"/>
      <c r="W1033" s="136"/>
      <c r="X1033" s="136"/>
    </row>
    <row r="1034" spans="1:24" s="147" customFormat="1">
      <c r="A1034" s="135"/>
      <c r="B1034" s="146"/>
      <c r="C1034" s="136"/>
      <c r="D1034" s="136"/>
      <c r="E1034" s="136"/>
      <c r="F1034" s="136"/>
      <c r="G1034" s="136"/>
      <c r="H1034" s="136"/>
      <c r="I1034" s="136"/>
      <c r="J1034" s="136"/>
      <c r="K1034" s="136"/>
      <c r="L1034" s="136"/>
      <c r="M1034" s="136"/>
      <c r="N1034" s="136"/>
      <c r="O1034" s="136"/>
      <c r="P1034" s="136"/>
      <c r="Q1034" s="136"/>
      <c r="R1034" s="136"/>
      <c r="S1034" s="136"/>
      <c r="T1034" s="136"/>
      <c r="U1034" s="136"/>
      <c r="V1034" s="136"/>
      <c r="W1034" s="136"/>
      <c r="X1034" s="136"/>
    </row>
    <row r="1035" spans="1:24" s="147" customFormat="1">
      <c r="A1035" s="135"/>
      <c r="B1035" s="146"/>
      <c r="C1035" s="136"/>
      <c r="D1035" s="136"/>
      <c r="E1035" s="136"/>
      <c r="F1035" s="136"/>
      <c r="G1035" s="136"/>
      <c r="H1035" s="136"/>
      <c r="I1035" s="136"/>
      <c r="J1035" s="136"/>
      <c r="K1035" s="136"/>
      <c r="L1035" s="136"/>
      <c r="M1035" s="136"/>
      <c r="N1035" s="136"/>
      <c r="O1035" s="136"/>
      <c r="P1035" s="136"/>
      <c r="Q1035" s="136"/>
      <c r="R1035" s="136"/>
      <c r="S1035" s="136"/>
      <c r="T1035" s="136"/>
      <c r="U1035" s="136"/>
      <c r="V1035" s="136"/>
      <c r="W1035" s="136"/>
      <c r="X1035" s="136"/>
    </row>
    <row r="1036" spans="1:24" s="147" customFormat="1">
      <c r="A1036" s="135"/>
      <c r="B1036" s="146"/>
      <c r="C1036" s="136"/>
      <c r="D1036" s="136"/>
      <c r="E1036" s="136"/>
      <c r="F1036" s="136"/>
      <c r="G1036" s="136"/>
      <c r="H1036" s="136"/>
      <c r="I1036" s="136"/>
      <c r="J1036" s="136"/>
      <c r="K1036" s="136"/>
      <c r="L1036" s="136"/>
      <c r="M1036" s="136"/>
      <c r="N1036" s="136"/>
      <c r="O1036" s="136"/>
      <c r="P1036" s="136"/>
      <c r="Q1036" s="136"/>
      <c r="R1036" s="136"/>
      <c r="S1036" s="136"/>
      <c r="T1036" s="136"/>
      <c r="U1036" s="136"/>
      <c r="V1036" s="136"/>
      <c r="W1036" s="136"/>
      <c r="X1036" s="136"/>
    </row>
    <row r="1037" spans="1:24" s="147" customFormat="1">
      <c r="A1037" s="135"/>
      <c r="B1037" s="146"/>
      <c r="C1037" s="136"/>
      <c r="D1037" s="136"/>
      <c r="E1037" s="136"/>
      <c r="F1037" s="136"/>
      <c r="G1037" s="136"/>
      <c r="H1037" s="136"/>
      <c r="I1037" s="136"/>
      <c r="J1037" s="136"/>
      <c r="K1037" s="136"/>
      <c r="L1037" s="136"/>
      <c r="M1037" s="136"/>
      <c r="N1037" s="136"/>
      <c r="O1037" s="136"/>
      <c r="P1037" s="136"/>
      <c r="Q1037" s="136"/>
      <c r="R1037" s="136"/>
      <c r="S1037" s="136"/>
      <c r="T1037" s="136"/>
      <c r="U1037" s="136"/>
      <c r="V1037" s="136"/>
      <c r="W1037" s="136"/>
      <c r="X1037" s="136"/>
    </row>
    <row r="1038" spans="1:24" s="147" customFormat="1">
      <c r="A1038" s="135"/>
      <c r="B1038" s="146"/>
      <c r="C1038" s="136"/>
      <c r="D1038" s="136"/>
      <c r="E1038" s="136"/>
      <c r="F1038" s="136"/>
      <c r="G1038" s="136"/>
      <c r="H1038" s="136"/>
      <c r="I1038" s="136"/>
      <c r="J1038" s="136"/>
      <c r="K1038" s="136"/>
      <c r="L1038" s="136"/>
      <c r="M1038" s="136"/>
      <c r="N1038" s="136"/>
      <c r="O1038" s="136"/>
      <c r="P1038" s="136"/>
      <c r="Q1038" s="136"/>
      <c r="R1038" s="136"/>
      <c r="S1038" s="136"/>
      <c r="T1038" s="136"/>
      <c r="U1038" s="136"/>
      <c r="V1038" s="136"/>
      <c r="W1038" s="136"/>
      <c r="X1038" s="136"/>
    </row>
    <row r="1039" spans="1:24" s="147" customFormat="1">
      <c r="A1039" s="135"/>
      <c r="B1039" s="146"/>
      <c r="C1039" s="136"/>
      <c r="D1039" s="136"/>
      <c r="E1039" s="136"/>
      <c r="F1039" s="136"/>
      <c r="G1039" s="136"/>
      <c r="H1039" s="136"/>
      <c r="I1039" s="136"/>
      <c r="J1039" s="136"/>
      <c r="K1039" s="136"/>
      <c r="L1039" s="136"/>
      <c r="M1039" s="136"/>
      <c r="N1039" s="136"/>
      <c r="O1039" s="136"/>
      <c r="P1039" s="136"/>
      <c r="Q1039" s="136"/>
      <c r="R1039" s="136"/>
      <c r="S1039" s="136"/>
      <c r="T1039" s="136"/>
      <c r="U1039" s="136"/>
      <c r="V1039" s="136"/>
      <c r="W1039" s="136"/>
      <c r="X1039" s="136"/>
    </row>
    <row r="1040" spans="1:24" s="147" customFormat="1">
      <c r="A1040" s="135"/>
      <c r="B1040" s="146"/>
      <c r="C1040" s="136"/>
      <c r="D1040" s="136"/>
      <c r="E1040" s="136"/>
      <c r="F1040" s="136"/>
      <c r="G1040" s="136"/>
      <c r="H1040" s="136"/>
      <c r="I1040" s="136"/>
      <c r="J1040" s="136"/>
      <c r="K1040" s="136"/>
      <c r="L1040" s="136"/>
      <c r="M1040" s="136"/>
      <c r="N1040" s="136"/>
      <c r="O1040" s="136"/>
      <c r="P1040" s="136"/>
      <c r="Q1040" s="136"/>
      <c r="R1040" s="136"/>
      <c r="S1040" s="136"/>
      <c r="T1040" s="136"/>
      <c r="U1040" s="136"/>
      <c r="V1040" s="136"/>
      <c r="W1040" s="136"/>
      <c r="X1040" s="136"/>
    </row>
    <row r="1041" spans="1:24" s="147" customFormat="1">
      <c r="A1041" s="135"/>
      <c r="B1041" s="146"/>
      <c r="C1041" s="136"/>
      <c r="D1041" s="136"/>
      <c r="E1041" s="136"/>
      <c r="F1041" s="136"/>
      <c r="G1041" s="136"/>
      <c r="H1041" s="136"/>
      <c r="I1041" s="136"/>
      <c r="J1041" s="136"/>
      <c r="K1041" s="136"/>
      <c r="L1041" s="136"/>
      <c r="M1041" s="136"/>
      <c r="N1041" s="136"/>
      <c r="O1041" s="136"/>
      <c r="P1041" s="136"/>
      <c r="Q1041" s="136"/>
      <c r="R1041" s="136"/>
      <c r="S1041" s="136"/>
      <c r="T1041" s="136"/>
      <c r="U1041" s="136"/>
      <c r="V1041" s="136"/>
      <c r="W1041" s="136"/>
      <c r="X1041" s="136"/>
    </row>
    <row r="1042" spans="1:24" s="147" customFormat="1">
      <c r="A1042" s="135"/>
      <c r="B1042" s="146"/>
      <c r="C1042" s="136"/>
      <c r="D1042" s="136"/>
      <c r="E1042" s="136"/>
      <c r="F1042" s="136"/>
      <c r="G1042" s="136"/>
      <c r="H1042" s="136"/>
      <c r="I1042" s="136"/>
      <c r="J1042" s="136"/>
      <c r="K1042" s="136"/>
      <c r="L1042" s="136"/>
      <c r="M1042" s="136"/>
      <c r="N1042" s="136"/>
      <c r="O1042" s="136"/>
      <c r="P1042" s="136"/>
      <c r="Q1042" s="136"/>
      <c r="R1042" s="136"/>
      <c r="S1042" s="136"/>
      <c r="T1042" s="136"/>
      <c r="U1042" s="136"/>
      <c r="V1042" s="136"/>
      <c r="W1042" s="136"/>
      <c r="X1042" s="136"/>
    </row>
    <row r="1043" spans="1:24" s="147" customFormat="1">
      <c r="A1043" s="135"/>
      <c r="B1043" s="146"/>
      <c r="C1043" s="136"/>
      <c r="D1043" s="136"/>
      <c r="E1043" s="136"/>
      <c r="F1043" s="136"/>
      <c r="G1043" s="136"/>
      <c r="H1043" s="136"/>
      <c r="I1043" s="136"/>
      <c r="J1043" s="136"/>
      <c r="K1043" s="136"/>
      <c r="L1043" s="136"/>
      <c r="M1043" s="136"/>
      <c r="N1043" s="136"/>
      <c r="O1043" s="136"/>
      <c r="P1043" s="136"/>
      <c r="Q1043" s="136"/>
      <c r="R1043" s="136"/>
      <c r="S1043" s="136"/>
      <c r="T1043" s="136"/>
      <c r="U1043" s="136"/>
      <c r="V1043" s="136"/>
      <c r="W1043" s="136"/>
      <c r="X1043" s="136"/>
    </row>
    <row r="1044" spans="1:24" s="147" customFormat="1">
      <c r="A1044" s="135"/>
      <c r="B1044" s="146"/>
      <c r="C1044" s="136"/>
      <c r="D1044" s="136"/>
      <c r="E1044" s="136"/>
      <c r="F1044" s="136"/>
      <c r="G1044" s="136"/>
      <c r="H1044" s="136"/>
      <c r="I1044" s="136"/>
      <c r="J1044" s="136"/>
      <c r="K1044" s="136"/>
      <c r="L1044" s="136"/>
      <c r="M1044" s="136"/>
      <c r="N1044" s="136"/>
      <c r="O1044" s="136"/>
      <c r="P1044" s="136"/>
      <c r="Q1044" s="136"/>
      <c r="R1044" s="136"/>
      <c r="S1044" s="136"/>
      <c r="T1044" s="136"/>
      <c r="U1044" s="136"/>
      <c r="V1044" s="136"/>
      <c r="W1044" s="136"/>
      <c r="X1044" s="136"/>
    </row>
    <row r="1045" spans="1:24" s="147" customFormat="1">
      <c r="A1045" s="135"/>
      <c r="B1045" s="146"/>
      <c r="C1045" s="136"/>
      <c r="D1045" s="136"/>
      <c r="E1045" s="136"/>
      <c r="F1045" s="136"/>
      <c r="G1045" s="136"/>
      <c r="H1045" s="136"/>
      <c r="I1045" s="136"/>
      <c r="J1045" s="136"/>
      <c r="K1045" s="136"/>
      <c r="L1045" s="136"/>
      <c r="M1045" s="136"/>
      <c r="N1045" s="136"/>
      <c r="O1045" s="136"/>
      <c r="P1045" s="136"/>
      <c r="Q1045" s="136"/>
      <c r="R1045" s="136"/>
      <c r="S1045" s="136"/>
      <c r="T1045" s="136"/>
      <c r="U1045" s="136"/>
      <c r="V1045" s="136"/>
      <c r="W1045" s="136"/>
      <c r="X1045" s="136"/>
    </row>
    <row r="1046" spans="1:24" s="147" customFormat="1">
      <c r="A1046" s="135"/>
      <c r="B1046" s="146"/>
      <c r="C1046" s="136"/>
      <c r="D1046" s="136"/>
      <c r="E1046" s="136"/>
      <c r="F1046" s="136"/>
      <c r="G1046" s="136"/>
      <c r="H1046" s="136"/>
      <c r="I1046" s="136"/>
      <c r="J1046" s="136"/>
      <c r="K1046" s="136"/>
      <c r="L1046" s="136"/>
      <c r="M1046" s="136"/>
      <c r="N1046" s="136"/>
      <c r="O1046" s="136"/>
      <c r="P1046" s="136"/>
      <c r="Q1046" s="136"/>
      <c r="R1046" s="136"/>
      <c r="S1046" s="136"/>
      <c r="T1046" s="136"/>
      <c r="U1046" s="136"/>
      <c r="V1046" s="136"/>
      <c r="W1046" s="136"/>
      <c r="X1046" s="136"/>
    </row>
    <row r="1047" spans="1:24" s="147" customFormat="1">
      <c r="A1047" s="135"/>
      <c r="B1047" s="146"/>
      <c r="C1047" s="136"/>
      <c r="D1047" s="136"/>
      <c r="E1047" s="136"/>
      <c r="F1047" s="136"/>
      <c r="G1047" s="136"/>
      <c r="H1047" s="136"/>
      <c r="I1047" s="136"/>
      <c r="J1047" s="136"/>
      <c r="K1047" s="136"/>
      <c r="L1047" s="136"/>
      <c r="M1047" s="136"/>
      <c r="N1047" s="136"/>
      <c r="O1047" s="136"/>
      <c r="P1047" s="136"/>
      <c r="Q1047" s="136"/>
      <c r="R1047" s="136"/>
      <c r="S1047" s="136"/>
      <c r="T1047" s="136"/>
      <c r="U1047" s="136"/>
      <c r="V1047" s="136"/>
      <c r="W1047" s="136"/>
      <c r="X1047" s="136"/>
    </row>
    <row r="1048" spans="1:24" s="147" customFormat="1">
      <c r="A1048" s="135"/>
      <c r="B1048" s="146"/>
      <c r="C1048" s="136"/>
      <c r="D1048" s="136"/>
      <c r="E1048" s="136"/>
      <c r="F1048" s="136"/>
      <c r="G1048" s="136"/>
      <c r="H1048" s="136"/>
      <c r="I1048" s="136"/>
      <c r="J1048" s="136"/>
      <c r="K1048" s="136"/>
      <c r="L1048" s="136"/>
      <c r="M1048" s="136"/>
      <c r="N1048" s="136"/>
      <c r="O1048" s="136"/>
      <c r="P1048" s="136"/>
      <c r="Q1048" s="136"/>
      <c r="R1048" s="136"/>
      <c r="S1048" s="136"/>
      <c r="T1048" s="136"/>
      <c r="U1048" s="136"/>
      <c r="V1048" s="136"/>
      <c r="W1048" s="136"/>
      <c r="X1048" s="136"/>
    </row>
    <row r="1049" spans="1:24" s="147" customFormat="1">
      <c r="A1049" s="135"/>
      <c r="B1049" s="146"/>
      <c r="C1049" s="136"/>
      <c r="D1049" s="136"/>
      <c r="E1049" s="136"/>
      <c r="F1049" s="136"/>
      <c r="G1049" s="136"/>
      <c r="H1049" s="136"/>
      <c r="I1049" s="136"/>
      <c r="J1049" s="136"/>
      <c r="K1049" s="136"/>
      <c r="L1049" s="136"/>
      <c r="M1049" s="136"/>
      <c r="N1049" s="136"/>
      <c r="O1049" s="136"/>
      <c r="P1049" s="136"/>
      <c r="Q1049" s="136"/>
      <c r="R1049" s="136"/>
      <c r="S1049" s="136"/>
      <c r="T1049" s="136"/>
      <c r="U1049" s="136"/>
      <c r="V1049" s="136"/>
      <c r="W1049" s="136"/>
      <c r="X1049" s="136"/>
    </row>
    <row r="1050" spans="1:24" s="147" customFormat="1">
      <c r="A1050" s="135"/>
      <c r="B1050" s="146"/>
      <c r="C1050" s="136"/>
      <c r="D1050" s="136"/>
      <c r="E1050" s="136"/>
      <c r="F1050" s="136"/>
      <c r="G1050" s="136"/>
      <c r="H1050" s="136"/>
      <c r="I1050" s="136"/>
      <c r="J1050" s="136"/>
      <c r="K1050" s="136"/>
      <c r="L1050" s="136"/>
      <c r="M1050" s="136"/>
      <c r="N1050" s="136"/>
      <c r="O1050" s="136"/>
      <c r="P1050" s="136"/>
      <c r="Q1050" s="136"/>
      <c r="R1050" s="136"/>
      <c r="S1050" s="136"/>
      <c r="T1050" s="136"/>
      <c r="U1050" s="136"/>
      <c r="V1050" s="136"/>
      <c r="W1050" s="136"/>
      <c r="X1050" s="136"/>
    </row>
    <row r="1051" spans="1:24" s="147" customFormat="1">
      <c r="A1051" s="135"/>
      <c r="B1051" s="146"/>
      <c r="C1051" s="136"/>
      <c r="D1051" s="136"/>
      <c r="E1051" s="136"/>
      <c r="F1051" s="136"/>
      <c r="G1051" s="136"/>
      <c r="H1051" s="136"/>
      <c r="I1051" s="136"/>
      <c r="J1051" s="136"/>
      <c r="K1051" s="136"/>
      <c r="L1051" s="136"/>
      <c r="M1051" s="136"/>
      <c r="N1051" s="136"/>
      <c r="O1051" s="136"/>
      <c r="P1051" s="136"/>
      <c r="Q1051" s="136"/>
      <c r="R1051" s="136"/>
      <c r="S1051" s="136"/>
      <c r="T1051" s="136"/>
      <c r="U1051" s="136"/>
      <c r="V1051" s="136"/>
      <c r="W1051" s="136"/>
      <c r="X1051" s="136"/>
    </row>
    <row r="1052" spans="1:24" s="147" customFormat="1">
      <c r="A1052" s="135"/>
      <c r="B1052" s="146"/>
      <c r="C1052" s="136"/>
      <c r="D1052" s="136"/>
      <c r="E1052" s="136"/>
      <c r="F1052" s="136"/>
      <c r="G1052" s="136"/>
      <c r="H1052" s="136"/>
      <c r="I1052" s="136"/>
      <c r="J1052" s="136"/>
      <c r="K1052" s="136"/>
      <c r="L1052" s="136"/>
      <c r="M1052" s="136"/>
      <c r="N1052" s="136"/>
      <c r="O1052" s="136"/>
      <c r="P1052" s="136"/>
      <c r="Q1052" s="136"/>
      <c r="R1052" s="136"/>
      <c r="S1052" s="136"/>
      <c r="T1052" s="136"/>
      <c r="U1052" s="136"/>
      <c r="V1052" s="136"/>
      <c r="W1052" s="136"/>
      <c r="X1052" s="136"/>
    </row>
    <row r="1053" spans="1:24" s="147" customFormat="1">
      <c r="A1053" s="135"/>
      <c r="B1053" s="146"/>
      <c r="C1053" s="136"/>
      <c r="D1053" s="136"/>
      <c r="E1053" s="136"/>
      <c r="F1053" s="136"/>
      <c r="G1053" s="136"/>
      <c r="H1053" s="136"/>
      <c r="I1053" s="136"/>
      <c r="J1053" s="136"/>
      <c r="K1053" s="136"/>
      <c r="L1053" s="136"/>
      <c r="M1053" s="136"/>
      <c r="N1053" s="136"/>
      <c r="O1053" s="136"/>
      <c r="P1053" s="136"/>
      <c r="Q1053" s="136"/>
      <c r="R1053" s="136"/>
      <c r="S1053" s="136"/>
      <c r="T1053" s="136"/>
      <c r="U1053" s="136"/>
      <c r="V1053" s="136"/>
      <c r="W1053" s="136"/>
      <c r="X1053" s="136"/>
    </row>
    <row r="1054" spans="1:24" s="147" customFormat="1">
      <c r="A1054" s="135"/>
      <c r="B1054" s="146"/>
      <c r="C1054" s="136"/>
      <c r="D1054" s="136"/>
      <c r="E1054" s="136"/>
      <c r="F1054" s="136"/>
      <c r="G1054" s="136"/>
      <c r="H1054" s="136"/>
      <c r="I1054" s="136"/>
      <c r="J1054" s="136"/>
      <c r="K1054" s="136"/>
      <c r="L1054" s="136"/>
      <c r="M1054" s="136"/>
      <c r="N1054" s="136"/>
      <c r="O1054" s="136"/>
      <c r="P1054" s="136"/>
      <c r="Q1054" s="136"/>
      <c r="R1054" s="136"/>
      <c r="S1054" s="136"/>
      <c r="T1054" s="136"/>
      <c r="U1054" s="136"/>
      <c r="V1054" s="136"/>
      <c r="W1054" s="136"/>
      <c r="X1054" s="136"/>
    </row>
    <row r="1055" spans="1:24" s="147" customFormat="1">
      <c r="A1055" s="135"/>
      <c r="B1055" s="146"/>
      <c r="C1055" s="136"/>
      <c r="D1055" s="136"/>
      <c r="E1055" s="136"/>
      <c r="F1055" s="136"/>
      <c r="G1055" s="136"/>
      <c r="H1055" s="136"/>
      <c r="I1055" s="136"/>
      <c r="J1055" s="136"/>
      <c r="K1055" s="136"/>
      <c r="L1055" s="136"/>
      <c r="M1055" s="136"/>
      <c r="N1055" s="136"/>
      <c r="O1055" s="136"/>
      <c r="P1055" s="136"/>
      <c r="Q1055" s="136"/>
      <c r="R1055" s="136"/>
      <c r="S1055" s="136"/>
      <c r="T1055" s="136"/>
      <c r="U1055" s="136"/>
      <c r="V1055" s="136"/>
      <c r="W1055" s="136"/>
      <c r="X1055" s="136"/>
    </row>
    <row r="1056" spans="1:24" s="147" customFormat="1">
      <c r="A1056" s="135"/>
      <c r="B1056" s="146"/>
      <c r="C1056" s="136"/>
      <c r="D1056" s="136"/>
      <c r="E1056" s="136"/>
      <c r="F1056" s="136"/>
      <c r="G1056" s="136"/>
      <c r="H1056" s="136"/>
      <c r="I1056" s="136"/>
      <c r="J1056" s="136"/>
      <c r="K1056" s="136"/>
      <c r="L1056" s="136"/>
      <c r="M1056" s="136"/>
      <c r="N1056" s="136"/>
      <c r="O1056" s="136"/>
      <c r="P1056" s="136"/>
      <c r="Q1056" s="136"/>
      <c r="R1056" s="136"/>
      <c r="S1056" s="136"/>
      <c r="T1056" s="136"/>
      <c r="U1056" s="136"/>
      <c r="V1056" s="136"/>
      <c r="W1056" s="136"/>
      <c r="X1056" s="136"/>
    </row>
    <row r="1057" spans="1:24" s="147" customFormat="1">
      <c r="A1057" s="135"/>
      <c r="B1057" s="146"/>
      <c r="C1057" s="136"/>
      <c r="D1057" s="136"/>
      <c r="E1057" s="136"/>
      <c r="F1057" s="136"/>
      <c r="G1057" s="136"/>
      <c r="H1057" s="136"/>
      <c r="I1057" s="136"/>
      <c r="J1057" s="136"/>
      <c r="K1057" s="136"/>
      <c r="L1057" s="136"/>
      <c r="M1057" s="136"/>
      <c r="N1057" s="136"/>
      <c r="O1057" s="136"/>
      <c r="P1057" s="136"/>
      <c r="Q1057" s="136"/>
      <c r="R1057" s="136"/>
      <c r="S1057" s="136"/>
      <c r="T1057" s="136"/>
      <c r="U1057" s="136"/>
      <c r="V1057" s="136"/>
      <c r="W1057" s="136"/>
      <c r="X1057" s="136"/>
    </row>
    <row r="1058" spans="1:24" s="147" customFormat="1">
      <c r="A1058" s="135"/>
      <c r="B1058" s="146"/>
      <c r="C1058" s="136"/>
      <c r="D1058" s="136"/>
      <c r="E1058" s="136"/>
      <c r="F1058" s="136"/>
      <c r="G1058" s="136"/>
      <c r="H1058" s="136"/>
      <c r="I1058" s="136"/>
      <c r="J1058" s="136"/>
      <c r="K1058" s="136"/>
      <c r="L1058" s="136"/>
      <c r="M1058" s="136"/>
      <c r="N1058" s="136"/>
      <c r="O1058" s="136"/>
      <c r="P1058" s="136"/>
      <c r="Q1058" s="136"/>
      <c r="R1058" s="136"/>
      <c r="S1058" s="136"/>
      <c r="T1058" s="136"/>
      <c r="U1058" s="136"/>
      <c r="V1058" s="136"/>
      <c r="W1058" s="136"/>
      <c r="X1058" s="136"/>
    </row>
    <row r="1059" spans="1:24" s="147" customFormat="1">
      <c r="A1059" s="135"/>
      <c r="B1059" s="146"/>
      <c r="C1059" s="136"/>
      <c r="D1059" s="136"/>
      <c r="E1059" s="136"/>
      <c r="F1059" s="136"/>
      <c r="G1059" s="136"/>
      <c r="H1059" s="136"/>
      <c r="I1059" s="136"/>
      <c r="J1059" s="136"/>
      <c r="K1059" s="136"/>
      <c r="L1059" s="136"/>
      <c r="M1059" s="136"/>
      <c r="N1059" s="136"/>
      <c r="O1059" s="136"/>
      <c r="P1059" s="136"/>
      <c r="Q1059" s="136"/>
      <c r="R1059" s="136"/>
      <c r="S1059" s="136"/>
      <c r="T1059" s="136"/>
      <c r="U1059" s="136"/>
      <c r="V1059" s="136"/>
      <c r="W1059" s="136"/>
      <c r="X1059" s="136"/>
    </row>
    <row r="1060" spans="1:24" s="147" customFormat="1">
      <c r="A1060" s="135"/>
      <c r="B1060" s="146"/>
      <c r="C1060" s="136"/>
      <c r="D1060" s="136"/>
      <c r="E1060" s="136"/>
      <c r="F1060" s="136"/>
      <c r="G1060" s="136"/>
      <c r="H1060" s="136"/>
      <c r="I1060" s="136"/>
      <c r="J1060" s="136"/>
      <c r="K1060" s="136"/>
      <c r="L1060" s="136"/>
      <c r="M1060" s="136"/>
      <c r="N1060" s="136"/>
      <c r="O1060" s="136"/>
      <c r="P1060" s="136"/>
      <c r="Q1060" s="136"/>
      <c r="R1060" s="136"/>
      <c r="S1060" s="136"/>
      <c r="T1060" s="136"/>
      <c r="U1060" s="136"/>
      <c r="V1060" s="136"/>
      <c r="W1060" s="136"/>
      <c r="X1060" s="136"/>
    </row>
    <row r="1061" spans="1:24" s="147" customFormat="1">
      <c r="A1061" s="135"/>
      <c r="B1061" s="146"/>
      <c r="C1061" s="136"/>
      <c r="D1061" s="136"/>
      <c r="E1061" s="136"/>
      <c r="F1061" s="136"/>
      <c r="G1061" s="136"/>
      <c r="H1061" s="136"/>
      <c r="I1061" s="136"/>
      <c r="J1061" s="136"/>
      <c r="K1061" s="136"/>
      <c r="L1061" s="136"/>
      <c r="M1061" s="136"/>
      <c r="N1061" s="136"/>
      <c r="O1061" s="136"/>
      <c r="P1061" s="136"/>
      <c r="Q1061" s="136"/>
      <c r="R1061" s="136"/>
      <c r="S1061" s="136"/>
      <c r="T1061" s="136"/>
      <c r="U1061" s="136"/>
      <c r="V1061" s="136"/>
      <c r="W1061" s="136"/>
      <c r="X1061" s="136"/>
    </row>
    <row r="1062" spans="1:24" s="147" customFormat="1">
      <c r="A1062" s="135"/>
      <c r="B1062" s="146"/>
      <c r="C1062" s="136"/>
      <c r="D1062" s="136"/>
      <c r="E1062" s="136"/>
      <c r="F1062" s="136"/>
      <c r="G1062" s="136"/>
      <c r="H1062" s="136"/>
      <c r="I1062" s="136"/>
      <c r="J1062" s="136"/>
      <c r="K1062" s="136"/>
      <c r="L1062" s="136"/>
      <c r="M1062" s="136"/>
      <c r="N1062" s="136"/>
      <c r="O1062" s="136"/>
      <c r="P1062" s="136"/>
      <c r="Q1062" s="136"/>
      <c r="R1062" s="136"/>
      <c r="S1062" s="136"/>
      <c r="T1062" s="136"/>
      <c r="U1062" s="136"/>
      <c r="V1062" s="136"/>
      <c r="W1062" s="136"/>
      <c r="X1062" s="136"/>
    </row>
    <row r="1063" spans="1:24" s="147" customFormat="1">
      <c r="A1063" s="135"/>
      <c r="B1063" s="146"/>
      <c r="C1063" s="136"/>
      <c r="D1063" s="136"/>
      <c r="E1063" s="136"/>
      <c r="F1063" s="136"/>
      <c r="G1063" s="136"/>
      <c r="H1063" s="136"/>
      <c r="I1063" s="136"/>
      <c r="J1063" s="136"/>
      <c r="K1063" s="136"/>
      <c r="L1063" s="136"/>
      <c r="M1063" s="136"/>
      <c r="N1063" s="136"/>
      <c r="O1063" s="136"/>
      <c r="P1063" s="136"/>
      <c r="Q1063" s="136"/>
      <c r="R1063" s="136"/>
      <c r="S1063" s="136"/>
      <c r="T1063" s="136"/>
      <c r="U1063" s="136"/>
      <c r="V1063" s="136"/>
      <c r="W1063" s="136"/>
      <c r="X1063" s="136"/>
    </row>
    <row r="1064" spans="1:24" s="147" customFormat="1">
      <c r="A1064" s="135"/>
      <c r="B1064" s="146"/>
      <c r="C1064" s="136"/>
      <c r="D1064" s="136"/>
      <c r="E1064" s="136"/>
      <c r="F1064" s="136"/>
      <c r="G1064" s="136"/>
      <c r="H1064" s="136"/>
      <c r="I1064" s="136"/>
      <c r="J1064" s="136"/>
      <c r="K1064" s="136"/>
      <c r="L1064" s="136"/>
      <c r="M1064" s="136"/>
      <c r="N1064" s="136"/>
      <c r="O1064" s="136"/>
      <c r="P1064" s="136"/>
      <c r="Q1064" s="136"/>
      <c r="R1064" s="136"/>
      <c r="S1064" s="136"/>
      <c r="T1064" s="136"/>
      <c r="U1064" s="136"/>
      <c r="V1064" s="136"/>
      <c r="W1064" s="136"/>
      <c r="X1064" s="136"/>
    </row>
    <row r="1065" spans="1:24" s="147" customFormat="1">
      <c r="A1065" s="135"/>
      <c r="B1065" s="146"/>
      <c r="C1065" s="136"/>
      <c r="D1065" s="136"/>
      <c r="E1065" s="136"/>
      <c r="F1065" s="136"/>
      <c r="G1065" s="136"/>
      <c r="H1065" s="136"/>
      <c r="I1065" s="136"/>
      <c r="J1065" s="136"/>
      <c r="K1065" s="136"/>
      <c r="L1065" s="136"/>
      <c r="M1065" s="136"/>
      <c r="N1065" s="136"/>
      <c r="O1065" s="136"/>
      <c r="P1065" s="136"/>
      <c r="Q1065" s="136"/>
      <c r="R1065" s="136"/>
      <c r="S1065" s="136"/>
      <c r="T1065" s="136"/>
      <c r="U1065" s="136"/>
      <c r="V1065" s="136"/>
      <c r="W1065" s="136"/>
      <c r="X1065" s="136"/>
    </row>
    <row r="1066" spans="1:24" s="147" customFormat="1">
      <c r="A1066" s="135"/>
      <c r="B1066" s="146"/>
      <c r="C1066" s="136"/>
      <c r="D1066" s="136"/>
      <c r="E1066" s="136"/>
      <c r="F1066" s="136"/>
      <c r="G1066" s="136"/>
      <c r="H1066" s="136"/>
      <c r="I1066" s="136"/>
      <c r="J1066" s="136"/>
      <c r="K1066" s="136"/>
      <c r="L1066" s="136"/>
      <c r="M1066" s="136"/>
      <c r="N1066" s="136"/>
      <c r="O1066" s="136"/>
      <c r="P1066" s="136"/>
      <c r="Q1066" s="136"/>
      <c r="R1066" s="136"/>
      <c r="S1066" s="136"/>
      <c r="T1066" s="136"/>
      <c r="U1066" s="136"/>
      <c r="V1066" s="136"/>
      <c r="W1066" s="136"/>
      <c r="X1066" s="136"/>
    </row>
    <row r="1067" spans="1:24" s="147" customFormat="1">
      <c r="A1067" s="135"/>
      <c r="B1067" s="146"/>
      <c r="C1067" s="136"/>
      <c r="D1067" s="136"/>
      <c r="E1067" s="136"/>
      <c r="F1067" s="136"/>
      <c r="G1067" s="136"/>
      <c r="H1067" s="136"/>
      <c r="I1067" s="136"/>
      <c r="J1067" s="136"/>
      <c r="K1067" s="136"/>
      <c r="L1067" s="136"/>
      <c r="M1067" s="136"/>
      <c r="N1067" s="136"/>
      <c r="O1067" s="136"/>
      <c r="P1067" s="136"/>
      <c r="Q1067" s="136"/>
      <c r="R1067" s="136"/>
      <c r="S1067" s="136"/>
      <c r="T1067" s="136"/>
      <c r="U1067" s="136"/>
      <c r="V1067" s="136"/>
      <c r="W1067" s="136"/>
      <c r="X1067" s="136"/>
    </row>
    <row r="1068" spans="1:24" s="147" customFormat="1">
      <c r="A1068" s="135"/>
      <c r="B1068" s="146"/>
      <c r="C1068" s="136"/>
      <c r="D1068" s="136"/>
      <c r="E1068" s="136"/>
      <c r="F1068" s="136"/>
      <c r="G1068" s="136"/>
      <c r="H1068" s="136"/>
      <c r="I1068" s="136"/>
      <c r="J1068" s="136"/>
      <c r="K1068" s="136"/>
      <c r="L1068" s="136"/>
      <c r="M1068" s="136"/>
      <c r="N1068" s="136"/>
      <c r="O1068" s="136"/>
      <c r="P1068" s="136"/>
      <c r="Q1068" s="136"/>
      <c r="R1068" s="136"/>
      <c r="S1068" s="136"/>
      <c r="T1068" s="136"/>
      <c r="U1068" s="136"/>
      <c r="V1068" s="136"/>
      <c r="W1068" s="136"/>
      <c r="X1068" s="136"/>
    </row>
    <row r="1069" spans="1:24" s="147" customFormat="1">
      <c r="A1069" s="135"/>
      <c r="B1069" s="146"/>
      <c r="C1069" s="136"/>
      <c r="D1069" s="136"/>
      <c r="E1069" s="136"/>
      <c r="F1069" s="136"/>
      <c r="G1069" s="136"/>
      <c r="H1069" s="136"/>
      <c r="I1069" s="136"/>
      <c r="J1069" s="136"/>
      <c r="K1069" s="136"/>
      <c r="L1069" s="136"/>
      <c r="M1069" s="136"/>
      <c r="N1069" s="136"/>
      <c r="O1069" s="136"/>
      <c r="P1069" s="136"/>
      <c r="Q1069" s="136"/>
      <c r="R1069" s="136"/>
      <c r="S1069" s="136"/>
      <c r="T1069" s="136"/>
      <c r="U1069" s="136"/>
      <c r="V1069" s="136"/>
      <c r="W1069" s="136"/>
      <c r="X1069" s="136"/>
    </row>
    <row r="1070" spans="1:24" s="147" customFormat="1">
      <c r="A1070" s="135"/>
      <c r="B1070" s="146"/>
      <c r="C1070" s="136"/>
      <c r="D1070" s="136"/>
      <c r="E1070" s="136"/>
      <c r="F1070" s="136"/>
      <c r="G1070" s="136"/>
      <c r="H1070" s="136"/>
      <c r="I1070" s="136"/>
      <c r="J1070" s="136"/>
      <c r="K1070" s="136"/>
      <c r="L1070" s="136"/>
      <c r="M1070" s="136"/>
      <c r="N1070" s="136"/>
      <c r="O1070" s="136"/>
      <c r="P1070" s="136"/>
      <c r="Q1070" s="136"/>
      <c r="R1070" s="136"/>
      <c r="S1070" s="136"/>
      <c r="T1070" s="136"/>
      <c r="U1070" s="136"/>
      <c r="V1070" s="136"/>
      <c r="W1070" s="136"/>
      <c r="X1070" s="136"/>
    </row>
    <row r="1071" spans="1:24" s="147" customFormat="1">
      <c r="A1071" s="135"/>
      <c r="B1071" s="146"/>
      <c r="C1071" s="136"/>
      <c r="D1071" s="136"/>
      <c r="E1071" s="136"/>
      <c r="F1071" s="136"/>
      <c r="G1071" s="136"/>
      <c r="H1071" s="136"/>
      <c r="I1071" s="136"/>
      <c r="J1071" s="136"/>
      <c r="K1071" s="136"/>
      <c r="L1071" s="136"/>
      <c r="M1071" s="136"/>
      <c r="N1071" s="136"/>
      <c r="O1071" s="136"/>
      <c r="P1071" s="136"/>
      <c r="Q1071" s="136"/>
      <c r="R1071" s="136"/>
      <c r="S1071" s="136"/>
      <c r="T1071" s="136"/>
      <c r="U1071" s="136"/>
      <c r="V1071" s="136"/>
      <c r="W1071" s="136"/>
      <c r="X1071" s="136"/>
    </row>
    <row r="1072" spans="1:24" s="147" customFormat="1">
      <c r="A1072" s="135"/>
      <c r="B1072" s="146"/>
      <c r="C1072" s="136"/>
      <c r="D1072" s="136"/>
      <c r="E1072" s="136"/>
      <c r="F1072" s="136"/>
      <c r="G1072" s="136"/>
      <c r="H1072" s="136"/>
      <c r="I1072" s="136"/>
      <c r="J1072" s="136"/>
      <c r="K1072" s="136"/>
      <c r="L1072" s="136"/>
      <c r="M1072" s="136"/>
      <c r="N1072" s="136"/>
      <c r="O1072" s="136"/>
      <c r="P1072" s="136"/>
      <c r="Q1072" s="136"/>
      <c r="R1072" s="136"/>
      <c r="S1072" s="136"/>
      <c r="T1072" s="136"/>
      <c r="U1072" s="136"/>
      <c r="V1072" s="136"/>
      <c r="W1072" s="136"/>
      <c r="X1072" s="136"/>
    </row>
    <row r="1073" spans="1:24" s="147" customFormat="1">
      <c r="A1073" s="135"/>
      <c r="B1073" s="146"/>
      <c r="C1073" s="136"/>
      <c r="D1073" s="136"/>
      <c r="E1073" s="136"/>
      <c r="F1073" s="136"/>
      <c r="G1073" s="136"/>
      <c r="H1073" s="136"/>
      <c r="I1073" s="136"/>
      <c r="J1073" s="136"/>
      <c r="K1073" s="136"/>
      <c r="L1073" s="136"/>
      <c r="M1073" s="136"/>
      <c r="N1073" s="136"/>
      <c r="O1073" s="136"/>
      <c r="P1073" s="136"/>
      <c r="Q1073" s="136"/>
      <c r="R1073" s="136"/>
      <c r="S1073" s="136"/>
      <c r="T1073" s="136"/>
      <c r="U1073" s="136"/>
      <c r="V1073" s="136"/>
      <c r="W1073" s="136"/>
      <c r="X1073" s="136"/>
    </row>
    <row r="1074" spans="1:24" s="147" customFormat="1">
      <c r="A1074" s="135"/>
      <c r="B1074" s="146"/>
      <c r="C1074" s="136"/>
      <c r="D1074" s="136"/>
      <c r="E1074" s="136"/>
      <c r="F1074" s="136"/>
      <c r="G1074" s="136"/>
      <c r="H1074" s="136"/>
      <c r="I1074" s="136"/>
      <c r="J1074" s="136"/>
      <c r="K1074" s="136"/>
      <c r="L1074" s="136"/>
      <c r="M1074" s="136"/>
      <c r="N1074" s="136"/>
      <c r="O1074" s="136"/>
      <c r="P1074" s="136"/>
      <c r="Q1074" s="136"/>
      <c r="R1074" s="136"/>
      <c r="S1074" s="136"/>
      <c r="T1074" s="136"/>
      <c r="U1074" s="136"/>
      <c r="V1074" s="136"/>
      <c r="W1074" s="136"/>
      <c r="X1074" s="136"/>
    </row>
    <row r="1075" spans="1:24" s="147" customFormat="1">
      <c r="A1075" s="135"/>
      <c r="B1075" s="146"/>
      <c r="C1075" s="136"/>
      <c r="D1075" s="136"/>
      <c r="E1075" s="136"/>
      <c r="F1075" s="136"/>
      <c r="G1075" s="136"/>
      <c r="H1075" s="136"/>
      <c r="I1075" s="136"/>
      <c r="J1075" s="136"/>
      <c r="K1075" s="136"/>
      <c r="L1075" s="136"/>
      <c r="M1075" s="136"/>
      <c r="N1075" s="136"/>
      <c r="O1075" s="136"/>
      <c r="P1075" s="136"/>
      <c r="Q1075" s="136"/>
      <c r="R1075" s="136"/>
      <c r="S1075" s="136"/>
      <c r="T1075" s="136"/>
      <c r="U1075" s="136"/>
      <c r="V1075" s="136"/>
      <c r="W1075" s="136"/>
      <c r="X1075" s="136"/>
    </row>
    <row r="1076" spans="1:24" s="147" customFormat="1">
      <c r="A1076" s="135"/>
      <c r="B1076" s="146"/>
      <c r="C1076" s="136"/>
      <c r="D1076" s="136"/>
      <c r="E1076" s="136"/>
      <c r="F1076" s="136"/>
      <c r="G1076" s="136"/>
      <c r="H1076" s="136"/>
      <c r="I1076" s="136"/>
      <c r="J1076" s="136"/>
      <c r="K1076" s="136"/>
      <c r="L1076" s="136"/>
      <c r="M1076" s="136"/>
      <c r="N1076" s="136"/>
      <c r="O1076" s="136"/>
      <c r="P1076" s="136"/>
      <c r="Q1076" s="136"/>
      <c r="R1076" s="136"/>
      <c r="S1076" s="136"/>
      <c r="T1076" s="136"/>
      <c r="U1076" s="136"/>
      <c r="V1076" s="136"/>
      <c r="W1076" s="136"/>
      <c r="X1076" s="136"/>
    </row>
    <row r="1077" spans="1:24" s="147" customFormat="1">
      <c r="A1077" s="135"/>
      <c r="B1077" s="146"/>
      <c r="C1077" s="136"/>
      <c r="D1077" s="136"/>
      <c r="E1077" s="136"/>
      <c r="F1077" s="136"/>
      <c r="G1077" s="136"/>
      <c r="H1077" s="136"/>
      <c r="I1077" s="136"/>
      <c r="J1077" s="136"/>
      <c r="K1077" s="136"/>
      <c r="L1077" s="136"/>
      <c r="M1077" s="136"/>
      <c r="N1077" s="136"/>
      <c r="O1077" s="136"/>
      <c r="P1077" s="136"/>
      <c r="Q1077" s="136"/>
      <c r="R1077" s="136"/>
      <c r="S1077" s="136"/>
      <c r="T1077" s="136"/>
      <c r="U1077" s="136"/>
      <c r="V1077" s="136"/>
      <c r="W1077" s="136"/>
      <c r="X1077" s="136"/>
    </row>
    <row r="1078" spans="1:24" s="147" customFormat="1">
      <c r="A1078" s="135"/>
      <c r="B1078" s="146"/>
      <c r="C1078" s="136"/>
      <c r="D1078" s="136"/>
      <c r="E1078" s="136"/>
      <c r="F1078" s="136"/>
      <c r="G1078" s="136"/>
      <c r="H1078" s="136"/>
      <c r="I1078" s="136"/>
      <c r="J1078" s="136"/>
      <c r="K1078" s="136"/>
      <c r="L1078" s="136"/>
      <c r="M1078" s="136"/>
      <c r="N1078" s="136"/>
      <c r="O1078" s="136"/>
      <c r="P1078" s="136"/>
      <c r="Q1078" s="136"/>
      <c r="R1078" s="136"/>
      <c r="S1078" s="136"/>
      <c r="T1078" s="136"/>
      <c r="U1078" s="136"/>
      <c r="V1078" s="136"/>
      <c r="W1078" s="136"/>
      <c r="X1078" s="136"/>
    </row>
    <row r="1079" spans="1:24" s="147" customFormat="1">
      <c r="A1079" s="135"/>
      <c r="B1079" s="146"/>
      <c r="C1079" s="136"/>
      <c r="D1079" s="136"/>
      <c r="E1079" s="136"/>
      <c r="F1079" s="136"/>
      <c r="G1079" s="136"/>
      <c r="H1079" s="136"/>
      <c r="I1079" s="136"/>
      <c r="J1079" s="136"/>
      <c r="K1079" s="136"/>
      <c r="L1079" s="136"/>
      <c r="M1079" s="136"/>
      <c r="N1079" s="136"/>
      <c r="O1079" s="136"/>
      <c r="P1079" s="136"/>
      <c r="Q1079" s="136"/>
      <c r="R1079" s="136"/>
      <c r="S1079" s="136"/>
      <c r="T1079" s="136"/>
      <c r="U1079" s="136"/>
      <c r="V1079" s="136"/>
      <c r="W1079" s="136"/>
      <c r="X1079" s="136"/>
    </row>
    <row r="1080" spans="1:24" s="147" customFormat="1">
      <c r="A1080" s="135"/>
      <c r="B1080" s="146"/>
      <c r="C1080" s="136"/>
      <c r="D1080" s="136"/>
      <c r="E1080" s="136"/>
      <c r="F1080" s="136"/>
      <c r="G1080" s="136"/>
      <c r="H1080" s="136"/>
      <c r="I1080" s="136"/>
      <c r="J1080" s="136"/>
      <c r="K1080" s="136"/>
      <c r="L1080" s="136"/>
      <c r="M1080" s="136"/>
      <c r="N1080" s="136"/>
      <c r="O1080" s="136"/>
      <c r="P1080" s="136"/>
      <c r="Q1080" s="136"/>
      <c r="R1080" s="136"/>
      <c r="S1080" s="136"/>
      <c r="T1080" s="136"/>
      <c r="U1080" s="136"/>
      <c r="V1080" s="136"/>
      <c r="W1080" s="136"/>
      <c r="X1080" s="136"/>
    </row>
    <row r="1081" spans="1:24" s="147" customFormat="1">
      <c r="A1081" s="135"/>
      <c r="B1081" s="146"/>
      <c r="C1081" s="136"/>
      <c r="D1081" s="136"/>
      <c r="E1081" s="136"/>
      <c r="F1081" s="136"/>
      <c r="G1081" s="136"/>
      <c r="H1081" s="136"/>
      <c r="I1081" s="136"/>
      <c r="J1081" s="136"/>
      <c r="K1081" s="136"/>
      <c r="L1081" s="136"/>
      <c r="M1081" s="136"/>
      <c r="N1081" s="136"/>
      <c r="O1081" s="136"/>
      <c r="P1081" s="136"/>
      <c r="Q1081" s="136"/>
      <c r="R1081" s="136"/>
      <c r="S1081" s="136"/>
      <c r="T1081" s="136"/>
      <c r="U1081" s="136"/>
      <c r="V1081" s="136"/>
      <c r="W1081" s="136"/>
      <c r="X1081" s="136"/>
    </row>
    <row r="1082" spans="1:24" s="147" customFormat="1">
      <c r="A1082" s="135"/>
      <c r="B1082" s="146"/>
      <c r="C1082" s="136"/>
      <c r="D1082" s="136"/>
      <c r="E1082" s="136"/>
      <c r="F1082" s="136"/>
      <c r="G1082" s="136"/>
      <c r="H1082" s="136"/>
      <c r="I1082" s="136"/>
      <c r="J1082" s="136"/>
      <c r="K1082" s="136"/>
      <c r="L1082" s="136"/>
      <c r="M1082" s="136"/>
      <c r="N1082" s="136"/>
      <c r="O1082" s="136"/>
      <c r="P1082" s="136"/>
      <c r="Q1082" s="136"/>
      <c r="R1082" s="136"/>
      <c r="S1082" s="136"/>
      <c r="T1082" s="136"/>
      <c r="U1082" s="136"/>
      <c r="V1082" s="136"/>
      <c r="W1082" s="136"/>
      <c r="X1082" s="136"/>
    </row>
    <row r="1083" spans="1:24" s="147" customFormat="1">
      <c r="A1083" s="135"/>
      <c r="B1083" s="146"/>
      <c r="C1083" s="136"/>
      <c r="D1083" s="136"/>
      <c r="E1083" s="136"/>
      <c r="F1083" s="136"/>
      <c r="G1083" s="136"/>
      <c r="H1083" s="136"/>
      <c r="I1083" s="136"/>
      <c r="J1083" s="136"/>
      <c r="K1083" s="136"/>
      <c r="L1083" s="136"/>
      <c r="M1083" s="136"/>
      <c r="N1083" s="136"/>
      <c r="O1083" s="136"/>
      <c r="P1083" s="136"/>
      <c r="Q1083" s="136"/>
      <c r="R1083" s="136"/>
      <c r="S1083" s="136"/>
      <c r="T1083" s="136"/>
      <c r="U1083" s="136"/>
      <c r="V1083" s="136"/>
      <c r="W1083" s="136"/>
      <c r="X1083" s="136"/>
    </row>
    <row r="1084" spans="1:24" s="147" customFormat="1">
      <c r="A1084" s="135"/>
      <c r="B1084" s="146"/>
      <c r="C1084" s="136"/>
      <c r="D1084" s="136"/>
      <c r="E1084" s="136"/>
      <c r="F1084" s="136"/>
      <c r="G1084" s="136"/>
      <c r="H1084" s="136"/>
      <c r="I1084" s="136"/>
      <c r="J1084" s="136"/>
      <c r="K1084" s="136"/>
      <c r="L1084" s="136"/>
      <c r="M1084" s="136"/>
      <c r="N1084" s="136"/>
      <c r="O1084" s="136"/>
      <c r="P1084" s="136"/>
      <c r="Q1084" s="136"/>
      <c r="R1084" s="136"/>
      <c r="S1084" s="136"/>
      <c r="T1084" s="136"/>
      <c r="U1084" s="136"/>
      <c r="V1084" s="136"/>
      <c r="W1084" s="136"/>
      <c r="X1084" s="136"/>
    </row>
    <row r="1085" spans="1:24" s="147" customFormat="1">
      <c r="A1085" s="135"/>
      <c r="B1085" s="146"/>
      <c r="C1085" s="136"/>
      <c r="D1085" s="136"/>
      <c r="E1085" s="136"/>
      <c r="F1085" s="136"/>
      <c r="G1085" s="136"/>
      <c r="H1085" s="136"/>
      <c r="I1085" s="136"/>
      <c r="J1085" s="136"/>
      <c r="K1085" s="136"/>
      <c r="L1085" s="136"/>
      <c r="M1085" s="136"/>
      <c r="N1085" s="136"/>
      <c r="O1085" s="136"/>
      <c r="P1085" s="136"/>
      <c r="Q1085" s="136"/>
      <c r="R1085" s="136"/>
      <c r="S1085" s="136"/>
      <c r="T1085" s="136"/>
      <c r="U1085" s="136"/>
      <c r="V1085" s="136"/>
      <c r="W1085" s="136"/>
      <c r="X1085" s="136"/>
    </row>
    <row r="1086" spans="1:24" s="147" customFormat="1">
      <c r="A1086" s="135"/>
      <c r="B1086" s="146"/>
      <c r="C1086" s="136"/>
      <c r="D1086" s="136"/>
      <c r="E1086" s="136"/>
      <c r="F1086" s="136"/>
      <c r="G1086" s="136"/>
      <c r="H1086" s="136"/>
      <c r="I1086" s="136"/>
      <c r="J1086" s="136"/>
      <c r="K1086" s="136"/>
      <c r="L1086" s="136"/>
      <c r="M1086" s="136"/>
      <c r="N1086" s="136"/>
      <c r="O1086" s="136"/>
      <c r="P1086" s="136"/>
      <c r="Q1086" s="136"/>
      <c r="R1086" s="136"/>
      <c r="S1086" s="136"/>
      <c r="T1086" s="136"/>
      <c r="U1086" s="136"/>
      <c r="V1086" s="136"/>
      <c r="W1086" s="136"/>
      <c r="X1086" s="136"/>
    </row>
    <row r="1087" spans="1:24" s="147" customFormat="1">
      <c r="A1087" s="135"/>
      <c r="B1087" s="146"/>
      <c r="C1087" s="136"/>
      <c r="D1087" s="136"/>
      <c r="E1087" s="136"/>
      <c r="F1087" s="136"/>
      <c r="G1087" s="136"/>
      <c r="H1087" s="136"/>
      <c r="I1087" s="136"/>
      <c r="J1087" s="136"/>
      <c r="K1087" s="136"/>
      <c r="L1087" s="136"/>
      <c r="M1087" s="136"/>
      <c r="N1087" s="136"/>
      <c r="O1087" s="136"/>
      <c r="P1087" s="136"/>
      <c r="Q1087" s="136"/>
      <c r="R1087" s="136"/>
      <c r="S1087" s="136"/>
      <c r="T1087" s="136"/>
      <c r="U1087" s="136"/>
      <c r="V1087" s="136"/>
      <c r="W1087" s="136"/>
      <c r="X1087" s="136"/>
    </row>
    <row r="1088" spans="1:24" s="147" customFormat="1">
      <c r="A1088" s="135"/>
      <c r="B1088" s="146"/>
      <c r="C1088" s="136"/>
      <c r="D1088" s="136"/>
      <c r="E1088" s="136"/>
      <c r="F1088" s="136"/>
      <c r="G1088" s="136"/>
      <c r="H1088" s="136"/>
      <c r="I1088" s="136"/>
      <c r="J1088" s="136"/>
      <c r="K1088" s="136"/>
      <c r="L1088" s="136"/>
      <c r="M1088" s="136"/>
      <c r="N1088" s="136"/>
      <c r="O1088" s="136"/>
      <c r="P1088" s="136"/>
      <c r="Q1088" s="136"/>
      <c r="R1088" s="136"/>
      <c r="S1088" s="136"/>
      <c r="T1088" s="136"/>
      <c r="U1088" s="136"/>
      <c r="V1088" s="136"/>
      <c r="W1088" s="136"/>
      <c r="X1088" s="136"/>
    </row>
    <row r="1089" spans="1:24" s="147" customFormat="1">
      <c r="A1089" s="135"/>
      <c r="B1089" s="146"/>
      <c r="C1089" s="136"/>
      <c r="D1089" s="136"/>
      <c r="E1089" s="136"/>
      <c r="F1089" s="136"/>
      <c r="G1089" s="136"/>
      <c r="H1089" s="136"/>
      <c r="I1089" s="136"/>
      <c r="J1089" s="136"/>
      <c r="K1089" s="136"/>
      <c r="L1089" s="136"/>
      <c r="M1089" s="136"/>
      <c r="N1089" s="136"/>
      <c r="O1089" s="136"/>
      <c r="P1089" s="136"/>
      <c r="Q1089" s="136"/>
      <c r="R1089" s="136"/>
      <c r="S1089" s="136"/>
      <c r="T1089" s="136"/>
      <c r="U1089" s="136"/>
      <c r="V1089" s="136"/>
      <c r="W1089" s="136"/>
      <c r="X1089" s="136"/>
    </row>
    <row r="1090" spans="1:24" s="147" customFormat="1">
      <c r="A1090" s="135"/>
      <c r="B1090" s="146"/>
      <c r="C1090" s="136"/>
      <c r="D1090" s="136"/>
      <c r="E1090" s="136"/>
      <c r="F1090" s="136"/>
      <c r="G1090" s="136"/>
      <c r="H1090" s="136"/>
      <c r="I1090" s="136"/>
      <c r="J1090" s="136"/>
      <c r="K1090" s="136"/>
      <c r="L1090" s="136"/>
      <c r="M1090" s="136"/>
      <c r="N1090" s="136"/>
      <c r="O1090" s="136"/>
      <c r="P1090" s="136"/>
      <c r="Q1090" s="136"/>
      <c r="R1090" s="136"/>
      <c r="S1090" s="136"/>
      <c r="T1090" s="136"/>
      <c r="U1090" s="136"/>
      <c r="V1090" s="136"/>
      <c r="W1090" s="136"/>
      <c r="X1090" s="136"/>
    </row>
    <row r="1091" spans="1:24" s="147" customFormat="1">
      <c r="A1091" s="135"/>
      <c r="B1091" s="146"/>
      <c r="C1091" s="136"/>
      <c r="D1091" s="136"/>
      <c r="E1091" s="136"/>
      <c r="F1091" s="136"/>
      <c r="G1091" s="136"/>
      <c r="H1091" s="136"/>
      <c r="I1091" s="136"/>
      <c r="J1091" s="136"/>
      <c r="K1091" s="136"/>
      <c r="L1091" s="136"/>
      <c r="M1091" s="136"/>
      <c r="N1091" s="136"/>
      <c r="O1091" s="136"/>
      <c r="P1091" s="136"/>
      <c r="Q1091" s="136"/>
      <c r="R1091" s="136"/>
      <c r="S1091" s="136"/>
      <c r="T1091" s="136"/>
      <c r="U1091" s="136"/>
      <c r="V1091" s="136"/>
      <c r="W1091" s="136"/>
      <c r="X1091" s="136"/>
    </row>
    <row r="1092" spans="1:24" s="147" customFormat="1">
      <c r="A1092" s="135"/>
      <c r="B1092" s="146"/>
      <c r="C1092" s="136"/>
      <c r="D1092" s="136"/>
      <c r="E1092" s="136"/>
      <c r="F1092" s="136"/>
      <c r="G1092" s="136"/>
      <c r="H1092" s="136"/>
      <c r="I1092" s="136"/>
      <c r="J1092" s="136"/>
      <c r="K1092" s="136"/>
      <c r="L1092" s="136"/>
      <c r="M1092" s="136"/>
      <c r="N1092" s="136"/>
      <c r="O1092" s="136"/>
      <c r="P1092" s="136"/>
      <c r="Q1092" s="136"/>
      <c r="R1092" s="136"/>
      <c r="S1092" s="136"/>
      <c r="T1092" s="136"/>
      <c r="U1092" s="136"/>
      <c r="V1092" s="136"/>
      <c r="W1092" s="136"/>
      <c r="X1092" s="136"/>
    </row>
    <row r="1093" spans="1:24" s="147" customFormat="1">
      <c r="A1093" s="135"/>
      <c r="B1093" s="146"/>
      <c r="C1093" s="136"/>
      <c r="D1093" s="136"/>
      <c r="E1093" s="136"/>
      <c r="F1093" s="136"/>
      <c r="G1093" s="136"/>
      <c r="H1093" s="136"/>
      <c r="I1093" s="136"/>
      <c r="J1093" s="136"/>
      <c r="K1093" s="136"/>
      <c r="L1093" s="136"/>
      <c r="M1093" s="136"/>
      <c r="N1093" s="136"/>
      <c r="O1093" s="136"/>
      <c r="P1093" s="136"/>
      <c r="Q1093" s="136"/>
      <c r="R1093" s="136"/>
      <c r="S1093" s="136"/>
      <c r="T1093" s="136"/>
      <c r="U1093" s="136"/>
      <c r="V1093" s="136"/>
      <c r="W1093" s="136"/>
      <c r="X1093" s="136"/>
    </row>
    <row r="1094" spans="1:24" s="147" customFormat="1">
      <c r="A1094" s="135"/>
      <c r="B1094" s="146"/>
      <c r="C1094" s="136"/>
      <c r="D1094" s="136"/>
      <c r="E1094" s="136"/>
      <c r="F1094" s="136"/>
      <c r="G1094" s="136"/>
      <c r="H1094" s="136"/>
      <c r="I1094" s="136"/>
      <c r="J1094" s="136"/>
      <c r="K1094" s="136"/>
      <c r="L1094" s="136"/>
      <c r="M1094" s="136"/>
      <c r="N1094" s="136"/>
      <c r="O1094" s="136"/>
      <c r="P1094" s="136"/>
      <c r="Q1094" s="136"/>
      <c r="R1094" s="136"/>
      <c r="S1094" s="136"/>
      <c r="T1094" s="136"/>
      <c r="U1094" s="136"/>
      <c r="V1094" s="136"/>
      <c r="W1094" s="136"/>
      <c r="X1094" s="136"/>
    </row>
    <row r="1095" spans="1:24" s="147" customFormat="1">
      <c r="A1095" s="135"/>
      <c r="B1095" s="146"/>
      <c r="C1095" s="136"/>
      <c r="D1095" s="136"/>
      <c r="E1095" s="136"/>
      <c r="F1095" s="136"/>
      <c r="G1095" s="136"/>
      <c r="H1095" s="136"/>
      <c r="I1095" s="136"/>
      <c r="J1095" s="136"/>
      <c r="K1095" s="136"/>
      <c r="L1095" s="136"/>
      <c r="M1095" s="136"/>
      <c r="N1095" s="136"/>
      <c r="O1095" s="136"/>
      <c r="P1095" s="136"/>
      <c r="Q1095" s="136"/>
      <c r="R1095" s="136"/>
      <c r="S1095" s="136"/>
      <c r="T1095" s="136"/>
      <c r="U1095" s="136"/>
      <c r="V1095" s="136"/>
      <c r="W1095" s="136"/>
      <c r="X1095" s="136"/>
    </row>
    <row r="1096" spans="1:24" s="147" customFormat="1">
      <c r="A1096" s="135"/>
      <c r="B1096" s="146"/>
      <c r="C1096" s="136"/>
      <c r="D1096" s="136"/>
      <c r="E1096" s="136"/>
      <c r="F1096" s="136"/>
      <c r="G1096" s="136"/>
      <c r="H1096" s="136"/>
      <c r="I1096" s="136"/>
      <c r="J1096" s="136"/>
      <c r="K1096" s="136"/>
      <c r="L1096" s="136"/>
      <c r="M1096" s="136"/>
      <c r="N1096" s="136"/>
      <c r="O1096" s="136"/>
      <c r="P1096" s="136"/>
      <c r="Q1096" s="136"/>
      <c r="R1096" s="136"/>
      <c r="S1096" s="136"/>
      <c r="T1096" s="136"/>
      <c r="U1096" s="136"/>
      <c r="V1096" s="136"/>
      <c r="W1096" s="136"/>
      <c r="X1096" s="136"/>
    </row>
    <row r="1097" spans="1:24" s="147" customFormat="1">
      <c r="A1097" s="135"/>
      <c r="B1097" s="146"/>
      <c r="C1097" s="136"/>
      <c r="D1097" s="136"/>
      <c r="E1097" s="136"/>
      <c r="F1097" s="136"/>
      <c r="G1097" s="136"/>
      <c r="H1097" s="136"/>
      <c r="I1097" s="136"/>
      <c r="J1097" s="136"/>
      <c r="K1097" s="136"/>
      <c r="L1097" s="136"/>
      <c r="M1097" s="136"/>
      <c r="N1097" s="136"/>
      <c r="O1097" s="136"/>
      <c r="P1097" s="136"/>
      <c r="Q1097" s="136"/>
      <c r="R1097" s="136"/>
      <c r="S1097" s="136"/>
      <c r="T1097" s="136"/>
      <c r="U1097" s="136"/>
      <c r="V1097" s="136"/>
      <c r="W1097" s="136"/>
      <c r="X1097" s="136"/>
    </row>
    <row r="1098" spans="1:24" s="147" customFormat="1">
      <c r="A1098" s="135"/>
      <c r="B1098" s="146"/>
      <c r="C1098" s="136"/>
      <c r="D1098" s="136"/>
      <c r="E1098" s="136"/>
      <c r="F1098" s="136"/>
      <c r="G1098" s="136"/>
      <c r="H1098" s="136"/>
      <c r="I1098" s="136"/>
      <c r="J1098" s="136"/>
      <c r="K1098" s="136"/>
      <c r="L1098" s="136"/>
      <c r="M1098" s="136"/>
      <c r="N1098" s="136"/>
      <c r="O1098" s="136"/>
      <c r="P1098" s="136"/>
      <c r="Q1098" s="136"/>
      <c r="R1098" s="136"/>
      <c r="S1098" s="136"/>
      <c r="T1098" s="136"/>
      <c r="U1098" s="136"/>
      <c r="V1098" s="136"/>
      <c r="W1098" s="136"/>
      <c r="X1098" s="136"/>
    </row>
    <row r="1099" spans="1:24" s="147" customFormat="1">
      <c r="A1099" s="135"/>
      <c r="B1099" s="146"/>
      <c r="C1099" s="136"/>
      <c r="D1099" s="136"/>
      <c r="E1099" s="136"/>
      <c r="F1099" s="136"/>
      <c r="G1099" s="136"/>
      <c r="H1099" s="136"/>
      <c r="I1099" s="136"/>
      <c r="J1099" s="136"/>
      <c r="K1099" s="136"/>
      <c r="L1099" s="136"/>
      <c r="M1099" s="136"/>
      <c r="N1099" s="136"/>
      <c r="O1099" s="136"/>
      <c r="P1099" s="136"/>
      <c r="Q1099" s="136"/>
      <c r="R1099" s="136"/>
      <c r="S1099" s="136"/>
      <c r="T1099" s="136"/>
      <c r="U1099" s="136"/>
      <c r="V1099" s="136"/>
      <c r="W1099" s="136"/>
      <c r="X1099" s="136"/>
    </row>
    <row r="1100" spans="1:24" s="147" customFormat="1">
      <c r="A1100" s="135"/>
      <c r="B1100" s="146"/>
      <c r="C1100" s="136"/>
      <c r="D1100" s="136"/>
      <c r="E1100" s="136"/>
      <c r="F1100" s="136"/>
      <c r="G1100" s="136"/>
      <c r="H1100" s="136"/>
      <c r="I1100" s="136"/>
      <c r="J1100" s="136"/>
      <c r="K1100" s="136"/>
      <c r="L1100" s="136"/>
      <c r="M1100" s="136"/>
      <c r="N1100" s="136"/>
      <c r="O1100" s="136"/>
      <c r="P1100" s="136"/>
      <c r="Q1100" s="136"/>
      <c r="R1100" s="136"/>
      <c r="S1100" s="136"/>
      <c r="T1100" s="136"/>
      <c r="U1100" s="136"/>
      <c r="V1100" s="136"/>
      <c r="W1100" s="136"/>
      <c r="X1100" s="136"/>
    </row>
    <row r="1101" spans="1:24" s="147" customFormat="1">
      <c r="A1101" s="135"/>
      <c r="B1101" s="146"/>
      <c r="C1101" s="136"/>
      <c r="D1101" s="136"/>
      <c r="E1101" s="136"/>
      <c r="F1101" s="136"/>
      <c r="G1101" s="136"/>
      <c r="H1101" s="136"/>
      <c r="I1101" s="136"/>
      <c r="J1101" s="136"/>
      <c r="K1101" s="136"/>
      <c r="L1101" s="136"/>
      <c r="M1101" s="136"/>
      <c r="N1101" s="136"/>
      <c r="O1101" s="136"/>
      <c r="P1101" s="136"/>
      <c r="Q1101" s="136"/>
      <c r="R1101" s="136"/>
      <c r="S1101" s="136"/>
      <c r="T1101" s="136"/>
      <c r="U1101" s="136"/>
      <c r="V1101" s="136"/>
      <c r="W1101" s="136"/>
      <c r="X1101" s="136"/>
    </row>
    <row r="1102" spans="1:24" s="147" customFormat="1">
      <c r="A1102" s="135"/>
      <c r="B1102" s="146"/>
      <c r="C1102" s="136"/>
      <c r="D1102" s="136"/>
      <c r="E1102" s="136"/>
      <c r="F1102" s="136"/>
      <c r="G1102" s="136"/>
      <c r="H1102" s="136"/>
      <c r="I1102" s="136"/>
      <c r="J1102" s="136"/>
      <c r="K1102" s="136"/>
      <c r="L1102" s="136"/>
      <c r="M1102" s="136"/>
      <c r="N1102" s="136"/>
      <c r="O1102" s="136"/>
      <c r="P1102" s="136"/>
      <c r="Q1102" s="136"/>
      <c r="R1102" s="136"/>
      <c r="S1102" s="136"/>
      <c r="T1102" s="136"/>
      <c r="U1102" s="136"/>
      <c r="V1102" s="136"/>
      <c r="W1102" s="136"/>
      <c r="X1102" s="136"/>
    </row>
    <row r="1103" spans="1:24" s="147" customFormat="1">
      <c r="A1103" s="135"/>
      <c r="B1103" s="146"/>
      <c r="C1103" s="136"/>
      <c r="D1103" s="136"/>
      <c r="E1103" s="136"/>
      <c r="F1103" s="136"/>
      <c r="G1103" s="136"/>
      <c r="H1103" s="136"/>
      <c r="I1103" s="136"/>
      <c r="J1103" s="136"/>
      <c r="K1103" s="136"/>
      <c r="L1103" s="136"/>
      <c r="M1103" s="136"/>
      <c r="N1103" s="136"/>
      <c r="O1103" s="136"/>
      <c r="P1103" s="136"/>
      <c r="Q1103" s="136"/>
      <c r="R1103" s="136"/>
      <c r="S1103" s="136"/>
      <c r="T1103" s="136"/>
      <c r="U1103" s="136"/>
      <c r="V1103" s="136"/>
      <c r="W1103" s="136"/>
      <c r="X1103" s="136"/>
    </row>
    <row r="1104" spans="1:24" s="147" customFormat="1">
      <c r="A1104" s="135"/>
      <c r="B1104" s="146"/>
      <c r="C1104" s="136"/>
      <c r="D1104" s="136"/>
      <c r="E1104" s="136"/>
      <c r="F1104" s="136"/>
      <c r="G1104" s="136"/>
      <c r="H1104" s="136"/>
      <c r="I1104" s="136"/>
      <c r="J1104" s="136"/>
      <c r="K1104" s="136"/>
      <c r="L1104" s="136"/>
      <c r="M1104" s="136"/>
      <c r="N1104" s="136"/>
      <c r="O1104" s="136"/>
      <c r="P1104" s="136"/>
      <c r="Q1104" s="136"/>
      <c r="R1104" s="136"/>
      <c r="S1104" s="136"/>
      <c r="T1104" s="136"/>
      <c r="U1104" s="136"/>
      <c r="V1104" s="136"/>
      <c r="W1104" s="136"/>
      <c r="X1104" s="136"/>
    </row>
    <row r="1105" spans="1:24" s="147" customFormat="1">
      <c r="A1105" s="135"/>
      <c r="B1105" s="146"/>
      <c r="C1105" s="136"/>
      <c r="D1105" s="136"/>
      <c r="E1105" s="136"/>
      <c r="F1105" s="136"/>
      <c r="G1105" s="136"/>
      <c r="H1105" s="136"/>
      <c r="I1105" s="136"/>
      <c r="J1105" s="136"/>
      <c r="K1105" s="136"/>
      <c r="L1105" s="136"/>
      <c r="M1105" s="136"/>
      <c r="N1105" s="136"/>
      <c r="O1105" s="136"/>
      <c r="P1105" s="136"/>
      <c r="Q1105" s="136"/>
      <c r="R1105" s="136"/>
      <c r="S1105" s="136"/>
      <c r="T1105" s="136"/>
      <c r="U1105" s="136"/>
      <c r="V1105" s="136"/>
      <c r="W1105" s="136"/>
      <c r="X1105" s="136"/>
    </row>
    <row r="1106" spans="1:24" s="147" customFormat="1">
      <c r="A1106" s="135"/>
      <c r="B1106" s="146"/>
      <c r="C1106" s="136"/>
      <c r="D1106" s="136"/>
      <c r="E1106" s="136"/>
      <c r="F1106" s="136"/>
      <c r="G1106" s="136"/>
      <c r="H1106" s="136"/>
      <c r="I1106" s="136"/>
      <c r="J1106" s="136"/>
      <c r="K1106" s="136"/>
      <c r="L1106" s="136"/>
      <c r="M1106" s="136"/>
      <c r="N1106" s="136"/>
      <c r="O1106" s="136"/>
      <c r="P1106" s="136"/>
      <c r="Q1106" s="136"/>
      <c r="R1106" s="136"/>
      <c r="S1106" s="136"/>
      <c r="T1106" s="136"/>
      <c r="U1106" s="136"/>
      <c r="V1106" s="136"/>
      <c r="W1106" s="136"/>
      <c r="X1106" s="136"/>
    </row>
    <row r="1107" spans="1:24" s="147" customFormat="1">
      <c r="A1107" s="135"/>
      <c r="B1107" s="146"/>
      <c r="C1107" s="136"/>
      <c r="D1107" s="136"/>
      <c r="E1107" s="136"/>
      <c r="F1107" s="136"/>
      <c r="G1107" s="136"/>
      <c r="H1107" s="136"/>
      <c r="I1107" s="136"/>
      <c r="J1107" s="136"/>
      <c r="K1107" s="136"/>
      <c r="L1107" s="136"/>
      <c r="M1107" s="136"/>
      <c r="N1107" s="136"/>
      <c r="O1107" s="136"/>
      <c r="P1107" s="136"/>
      <c r="Q1107" s="136"/>
      <c r="R1107" s="136"/>
      <c r="S1107" s="136"/>
      <c r="T1107" s="136"/>
      <c r="U1107" s="136"/>
      <c r="V1107" s="136"/>
      <c r="W1107" s="136"/>
      <c r="X1107" s="136"/>
    </row>
    <row r="1108" spans="1:24" s="147" customFormat="1">
      <c r="A1108" s="135"/>
      <c r="B1108" s="146"/>
      <c r="C1108" s="136"/>
      <c r="D1108" s="136"/>
      <c r="E1108" s="136"/>
      <c r="F1108" s="136"/>
      <c r="G1108" s="136"/>
      <c r="H1108" s="136"/>
      <c r="I1108" s="136"/>
      <c r="J1108" s="136"/>
      <c r="K1108" s="136"/>
      <c r="L1108" s="136"/>
      <c r="M1108" s="136"/>
      <c r="N1108" s="136"/>
      <c r="O1108" s="136"/>
      <c r="P1108" s="136"/>
      <c r="Q1108" s="136"/>
      <c r="R1108" s="136"/>
      <c r="S1108" s="136"/>
      <c r="T1108" s="136"/>
      <c r="U1108" s="136"/>
      <c r="V1108" s="136"/>
      <c r="W1108" s="136"/>
      <c r="X1108" s="136"/>
    </row>
    <row r="1109" spans="1:24" s="147" customFormat="1">
      <c r="A1109" s="135"/>
      <c r="B1109" s="146"/>
      <c r="C1109" s="136"/>
      <c r="D1109" s="136"/>
      <c r="E1109" s="136"/>
      <c r="F1109" s="136"/>
      <c r="G1109" s="136"/>
      <c r="H1109" s="136"/>
      <c r="I1109" s="136"/>
      <c r="J1109" s="136"/>
      <c r="K1109" s="136"/>
      <c r="L1109" s="136"/>
      <c r="M1109" s="136"/>
      <c r="N1109" s="136"/>
      <c r="O1109" s="136"/>
      <c r="P1109" s="136"/>
      <c r="Q1109" s="136"/>
      <c r="R1109" s="136"/>
      <c r="S1109" s="136"/>
      <c r="T1109" s="136"/>
      <c r="U1109" s="136"/>
      <c r="V1109" s="136"/>
      <c r="W1109" s="136"/>
      <c r="X1109" s="136"/>
    </row>
    <row r="1110" spans="1:24" s="147" customFormat="1">
      <c r="A1110" s="135"/>
      <c r="B1110" s="146"/>
      <c r="C1110" s="136"/>
      <c r="D1110" s="136"/>
      <c r="E1110" s="136"/>
      <c r="F1110" s="136"/>
      <c r="G1110" s="136"/>
      <c r="H1110" s="136"/>
      <c r="I1110" s="136"/>
      <c r="J1110" s="136"/>
      <c r="K1110" s="136"/>
      <c r="L1110" s="136"/>
      <c r="M1110" s="136"/>
      <c r="N1110" s="136"/>
      <c r="O1110" s="136"/>
      <c r="P1110" s="136"/>
      <c r="Q1110" s="136"/>
      <c r="R1110" s="136"/>
      <c r="S1110" s="136"/>
      <c r="T1110" s="136"/>
      <c r="U1110" s="136"/>
      <c r="V1110" s="136"/>
      <c r="W1110" s="136"/>
      <c r="X1110" s="136"/>
    </row>
    <row r="1111" spans="1:24" s="147" customFormat="1">
      <c r="A1111" s="135"/>
      <c r="B1111" s="146"/>
      <c r="C1111" s="136"/>
      <c r="D1111" s="136"/>
      <c r="E1111" s="136"/>
      <c r="F1111" s="136"/>
      <c r="G1111" s="136"/>
      <c r="H1111" s="136"/>
      <c r="I1111" s="136"/>
      <c r="J1111" s="136"/>
      <c r="K1111" s="136"/>
      <c r="L1111" s="136"/>
      <c r="M1111" s="136"/>
      <c r="N1111" s="136"/>
      <c r="O1111" s="136"/>
      <c r="P1111" s="136"/>
      <c r="Q1111" s="136"/>
      <c r="R1111" s="136"/>
      <c r="S1111" s="136"/>
      <c r="T1111" s="136"/>
      <c r="U1111" s="136"/>
      <c r="V1111" s="136"/>
      <c r="W1111" s="136"/>
      <c r="X1111" s="136"/>
    </row>
    <row r="1112" spans="1:24" s="147" customFormat="1">
      <c r="A1112" s="135"/>
      <c r="B1112" s="146"/>
      <c r="C1112" s="136"/>
      <c r="D1112" s="136"/>
      <c r="E1112" s="136"/>
      <c r="F1112" s="136"/>
      <c r="G1112" s="136"/>
      <c r="H1112" s="136"/>
      <c r="I1112" s="136"/>
      <c r="J1112" s="136"/>
      <c r="K1112" s="136"/>
      <c r="L1112" s="136"/>
      <c r="M1112" s="136"/>
      <c r="N1112" s="136"/>
      <c r="O1112" s="136"/>
      <c r="P1112" s="136"/>
      <c r="Q1112" s="136"/>
      <c r="R1112" s="136"/>
      <c r="S1112" s="136"/>
      <c r="T1112" s="136"/>
      <c r="U1112" s="136"/>
      <c r="V1112" s="136"/>
      <c r="W1112" s="136"/>
      <c r="X1112" s="136"/>
    </row>
    <row r="1113" spans="1:24" s="147" customFormat="1">
      <c r="A1113" s="135"/>
      <c r="B1113" s="146"/>
      <c r="C1113" s="136"/>
      <c r="D1113" s="136"/>
      <c r="E1113" s="136"/>
      <c r="F1113" s="136"/>
      <c r="G1113" s="136"/>
      <c r="H1113" s="136"/>
      <c r="I1113" s="136"/>
      <c r="J1113" s="136"/>
      <c r="K1113" s="136"/>
      <c r="L1113" s="136"/>
      <c r="M1113" s="136"/>
      <c r="N1113" s="136"/>
      <c r="O1113" s="136"/>
      <c r="P1113" s="136"/>
      <c r="Q1113" s="136"/>
      <c r="R1113" s="136"/>
      <c r="S1113" s="136"/>
      <c r="T1113" s="136"/>
      <c r="U1113" s="136"/>
      <c r="V1113" s="136"/>
      <c r="W1113" s="136"/>
      <c r="X1113" s="136"/>
    </row>
    <row r="1114" spans="1:24" s="147" customFormat="1">
      <c r="A1114" s="135"/>
      <c r="B1114" s="146"/>
      <c r="C1114" s="136"/>
      <c r="D1114" s="136"/>
      <c r="E1114" s="136"/>
      <c r="F1114" s="136"/>
      <c r="G1114" s="136"/>
      <c r="H1114" s="136"/>
      <c r="I1114" s="136"/>
      <c r="J1114" s="136"/>
      <c r="K1114" s="136"/>
      <c r="L1114" s="136"/>
      <c r="M1114" s="136"/>
      <c r="N1114" s="136"/>
      <c r="O1114" s="136"/>
      <c r="P1114" s="136"/>
      <c r="Q1114" s="136"/>
      <c r="R1114" s="136"/>
      <c r="S1114" s="136"/>
      <c r="T1114" s="136"/>
      <c r="U1114" s="136"/>
      <c r="V1114" s="136"/>
      <c r="W1114" s="136"/>
      <c r="X1114" s="136"/>
    </row>
    <row r="1115" spans="1:24" s="147" customFormat="1">
      <c r="A1115" s="135"/>
      <c r="B1115" s="146"/>
      <c r="C1115" s="136"/>
      <c r="D1115" s="136"/>
      <c r="E1115" s="136"/>
      <c r="F1115" s="136"/>
      <c r="G1115" s="136"/>
      <c r="H1115" s="136"/>
      <c r="I1115" s="136"/>
      <c r="J1115" s="136"/>
      <c r="K1115" s="136"/>
      <c r="L1115" s="136"/>
      <c r="M1115" s="136"/>
      <c r="N1115" s="136"/>
      <c r="O1115" s="136"/>
      <c r="P1115" s="136"/>
      <c r="Q1115" s="136"/>
      <c r="R1115" s="136"/>
      <c r="S1115" s="136"/>
      <c r="T1115" s="136"/>
      <c r="U1115" s="136"/>
      <c r="V1115" s="136"/>
      <c r="W1115" s="136"/>
      <c r="X1115" s="136"/>
    </row>
    <row r="1116" spans="1:24" s="147" customFormat="1">
      <c r="A1116" s="135"/>
      <c r="B1116" s="146"/>
      <c r="C1116" s="136"/>
      <c r="D1116" s="136"/>
      <c r="E1116" s="136"/>
      <c r="F1116" s="136"/>
      <c r="G1116" s="136"/>
      <c r="H1116" s="136"/>
      <c r="I1116" s="136"/>
      <c r="J1116" s="136"/>
      <c r="K1116" s="136"/>
      <c r="L1116" s="136"/>
      <c r="M1116" s="136"/>
      <c r="N1116" s="136"/>
      <c r="O1116" s="136"/>
      <c r="P1116" s="136"/>
      <c r="Q1116" s="136"/>
      <c r="R1116" s="136"/>
      <c r="S1116" s="136"/>
      <c r="T1116" s="136"/>
      <c r="U1116" s="136"/>
      <c r="V1116" s="136"/>
      <c r="W1116" s="136"/>
      <c r="X1116" s="136"/>
    </row>
    <row r="1117" spans="1:24" s="147" customFormat="1">
      <c r="A1117" s="135"/>
      <c r="B1117" s="146"/>
      <c r="C1117" s="136"/>
      <c r="D1117" s="136"/>
      <c r="E1117" s="136"/>
      <c r="F1117" s="136"/>
      <c r="G1117" s="136"/>
      <c r="H1117" s="136"/>
      <c r="I1117" s="136"/>
      <c r="J1117" s="136"/>
      <c r="K1117" s="136"/>
      <c r="L1117" s="136"/>
      <c r="M1117" s="136"/>
      <c r="N1117" s="136"/>
      <c r="O1117" s="136"/>
      <c r="P1117" s="136"/>
      <c r="Q1117" s="136"/>
      <c r="R1117" s="136"/>
      <c r="S1117" s="136"/>
      <c r="T1117" s="136"/>
      <c r="U1117" s="136"/>
      <c r="V1117" s="136"/>
      <c r="W1117" s="136"/>
      <c r="X1117" s="136"/>
    </row>
    <row r="1118" spans="1:24" s="147" customFormat="1">
      <c r="A1118" s="135"/>
      <c r="B1118" s="146"/>
      <c r="C1118" s="136"/>
      <c r="D1118" s="136"/>
      <c r="E1118" s="136"/>
      <c r="F1118" s="136"/>
      <c r="G1118" s="136"/>
      <c r="H1118" s="136"/>
      <c r="I1118" s="136"/>
      <c r="J1118" s="136"/>
      <c r="K1118" s="136"/>
      <c r="L1118" s="136"/>
      <c r="M1118" s="136"/>
      <c r="N1118" s="136"/>
      <c r="O1118" s="136"/>
      <c r="P1118" s="136"/>
      <c r="Q1118" s="136"/>
      <c r="R1118" s="136"/>
      <c r="S1118" s="136"/>
      <c r="T1118" s="136"/>
      <c r="U1118" s="136"/>
      <c r="V1118" s="136"/>
      <c r="W1118" s="136"/>
      <c r="X1118" s="136"/>
    </row>
    <row r="1119" spans="1:24" s="147" customFormat="1">
      <c r="A1119" s="135"/>
      <c r="B1119" s="146"/>
      <c r="C1119" s="136"/>
      <c r="D1119" s="136"/>
      <c r="E1119" s="136"/>
      <c r="F1119" s="136"/>
      <c r="G1119" s="136"/>
      <c r="H1119" s="136"/>
      <c r="I1119" s="136"/>
      <c r="J1119" s="136"/>
      <c r="K1119" s="136"/>
      <c r="L1119" s="136"/>
      <c r="M1119" s="136"/>
      <c r="N1119" s="136"/>
      <c r="O1119" s="136"/>
      <c r="P1119" s="136"/>
      <c r="Q1119" s="136"/>
      <c r="R1119" s="136"/>
      <c r="S1119" s="136"/>
      <c r="T1119" s="136"/>
      <c r="U1119" s="136"/>
      <c r="V1119" s="136"/>
      <c r="W1119" s="136"/>
      <c r="X1119" s="136"/>
    </row>
    <row r="1120" spans="1:24" s="147" customFormat="1">
      <c r="A1120" s="135"/>
      <c r="B1120" s="146"/>
      <c r="C1120" s="136"/>
      <c r="D1120" s="136"/>
      <c r="E1120" s="136"/>
      <c r="F1120" s="136"/>
      <c r="G1120" s="136"/>
      <c r="H1120" s="136"/>
      <c r="I1120" s="136"/>
      <c r="J1120" s="136"/>
      <c r="K1120" s="136"/>
      <c r="L1120" s="136"/>
      <c r="M1120" s="136"/>
      <c r="N1120" s="136"/>
      <c r="O1120" s="136"/>
      <c r="P1120" s="136"/>
      <c r="Q1120" s="136"/>
      <c r="R1120" s="136"/>
      <c r="S1120" s="136"/>
      <c r="T1120" s="136"/>
      <c r="U1120" s="136"/>
      <c r="V1120" s="136"/>
      <c r="W1120" s="136"/>
      <c r="X1120" s="136"/>
    </row>
    <row r="1121" spans="1:24" s="147" customFormat="1">
      <c r="A1121" s="135"/>
      <c r="B1121" s="146"/>
      <c r="C1121" s="136"/>
      <c r="D1121" s="136"/>
      <c r="E1121" s="136"/>
      <c r="F1121" s="136"/>
      <c r="G1121" s="136"/>
      <c r="H1121" s="136"/>
      <c r="I1121" s="136"/>
      <c r="J1121" s="136"/>
      <c r="K1121" s="136"/>
      <c r="L1121" s="136"/>
      <c r="M1121" s="136"/>
      <c r="N1121" s="136"/>
      <c r="O1121" s="136"/>
      <c r="P1121" s="136"/>
      <c r="Q1121" s="136"/>
      <c r="R1121" s="136"/>
      <c r="S1121" s="136"/>
      <c r="T1121" s="136"/>
      <c r="U1121" s="136"/>
      <c r="V1121" s="136"/>
      <c r="W1121" s="136"/>
      <c r="X1121" s="136"/>
    </row>
    <row r="1122" spans="1:24" s="147" customFormat="1">
      <c r="A1122" s="135"/>
      <c r="B1122" s="146"/>
      <c r="C1122" s="136"/>
      <c r="D1122" s="136"/>
      <c r="E1122" s="136"/>
      <c r="F1122" s="136"/>
      <c r="G1122" s="136"/>
      <c r="H1122" s="136"/>
      <c r="I1122" s="136"/>
      <c r="J1122" s="136"/>
      <c r="K1122" s="136"/>
      <c r="L1122" s="136"/>
      <c r="M1122" s="136"/>
      <c r="N1122" s="136"/>
      <c r="O1122" s="136"/>
      <c r="P1122" s="136"/>
      <c r="Q1122" s="136"/>
      <c r="R1122" s="136"/>
      <c r="S1122" s="136"/>
      <c r="T1122" s="136"/>
      <c r="U1122" s="136"/>
      <c r="V1122" s="136"/>
      <c r="W1122" s="136"/>
      <c r="X1122" s="136"/>
    </row>
    <row r="1123" spans="1:24" s="147" customFormat="1">
      <c r="A1123" s="135"/>
      <c r="B1123" s="146"/>
      <c r="C1123" s="136"/>
      <c r="D1123" s="136"/>
      <c r="E1123" s="136"/>
      <c r="F1123" s="136"/>
      <c r="G1123" s="136"/>
      <c r="H1123" s="136"/>
      <c r="I1123" s="136"/>
      <c r="J1123" s="136"/>
      <c r="K1123" s="136"/>
      <c r="L1123" s="136"/>
      <c r="M1123" s="136"/>
      <c r="N1123" s="136"/>
      <c r="O1123" s="136"/>
      <c r="P1123" s="136"/>
      <c r="Q1123" s="136"/>
      <c r="R1123" s="136"/>
      <c r="S1123" s="136"/>
      <c r="T1123" s="136"/>
      <c r="U1123" s="136"/>
      <c r="V1123" s="136"/>
      <c r="W1123" s="136"/>
      <c r="X1123" s="136"/>
    </row>
    <row r="1124" spans="1:24" s="147" customFormat="1">
      <c r="A1124" s="135"/>
      <c r="B1124" s="146"/>
      <c r="C1124" s="136"/>
      <c r="D1124" s="136"/>
      <c r="E1124" s="136"/>
      <c r="F1124" s="136"/>
      <c r="G1124" s="136"/>
      <c r="H1124" s="136"/>
      <c r="I1124" s="136"/>
      <c r="J1124" s="136"/>
      <c r="K1124" s="136"/>
      <c r="L1124" s="136"/>
      <c r="M1124" s="136"/>
      <c r="N1124" s="136"/>
      <c r="O1124" s="136"/>
      <c r="P1124" s="136"/>
      <c r="Q1124" s="136"/>
      <c r="R1124" s="136"/>
      <c r="S1124" s="136"/>
      <c r="T1124" s="136"/>
      <c r="U1124" s="136"/>
      <c r="V1124" s="136"/>
      <c r="W1124" s="136"/>
      <c r="X1124" s="136"/>
    </row>
    <row r="1125" spans="1:24" s="147" customFormat="1">
      <c r="A1125" s="135"/>
      <c r="B1125" s="146"/>
      <c r="C1125" s="136"/>
      <c r="D1125" s="136"/>
      <c r="E1125" s="136"/>
      <c r="F1125" s="136"/>
      <c r="G1125" s="136"/>
      <c r="H1125" s="136"/>
      <c r="I1125" s="136"/>
      <c r="J1125" s="136"/>
      <c r="K1125" s="136"/>
      <c r="L1125" s="136"/>
      <c r="M1125" s="136"/>
      <c r="N1125" s="136"/>
      <c r="O1125" s="136"/>
      <c r="P1125" s="136"/>
      <c r="Q1125" s="136"/>
      <c r="R1125" s="136"/>
      <c r="S1125" s="136"/>
      <c r="T1125" s="136"/>
      <c r="U1125" s="136"/>
      <c r="V1125" s="136"/>
      <c r="W1125" s="136"/>
      <c r="X1125" s="136"/>
    </row>
    <row r="1126" spans="1:24" s="147" customFormat="1">
      <c r="A1126" s="135"/>
      <c r="B1126" s="146"/>
      <c r="C1126" s="136"/>
      <c r="D1126" s="136"/>
      <c r="E1126" s="136"/>
      <c r="F1126" s="136"/>
      <c r="G1126" s="136"/>
      <c r="H1126" s="136"/>
      <c r="I1126" s="136"/>
      <c r="J1126" s="136"/>
      <c r="K1126" s="136"/>
      <c r="L1126" s="136"/>
      <c r="M1126" s="136"/>
      <c r="N1126" s="136"/>
      <c r="O1126" s="136"/>
      <c r="P1126" s="136"/>
      <c r="Q1126" s="136"/>
      <c r="R1126" s="136"/>
      <c r="S1126" s="136"/>
      <c r="T1126" s="136"/>
      <c r="U1126" s="136"/>
      <c r="V1126" s="136"/>
      <c r="W1126" s="136"/>
      <c r="X1126" s="136"/>
    </row>
    <row r="1127" spans="1:24" s="147" customFormat="1">
      <c r="A1127" s="135"/>
      <c r="B1127" s="146"/>
      <c r="C1127" s="136"/>
      <c r="D1127" s="136"/>
      <c r="E1127" s="136"/>
      <c r="F1127" s="136"/>
      <c r="G1127" s="136"/>
      <c r="H1127" s="136"/>
      <c r="I1127" s="136"/>
      <c r="J1127" s="136"/>
      <c r="K1127" s="136"/>
      <c r="L1127" s="136"/>
      <c r="M1127" s="136"/>
      <c r="N1127" s="136"/>
      <c r="O1127" s="136"/>
      <c r="P1127" s="136"/>
      <c r="Q1127" s="136"/>
      <c r="R1127" s="136"/>
      <c r="S1127" s="136"/>
      <c r="T1127" s="136"/>
      <c r="U1127" s="136"/>
      <c r="V1127" s="136"/>
      <c r="W1127" s="136"/>
      <c r="X1127" s="136"/>
    </row>
    <row r="1128" spans="1:24" s="147" customFormat="1">
      <c r="A1128" s="135"/>
      <c r="B1128" s="146"/>
      <c r="C1128" s="136"/>
      <c r="D1128" s="136"/>
      <c r="E1128" s="136"/>
      <c r="F1128" s="136"/>
      <c r="G1128" s="136"/>
      <c r="H1128" s="136"/>
      <c r="I1128" s="136"/>
      <c r="J1128" s="136"/>
      <c r="K1128" s="136"/>
      <c r="L1128" s="136"/>
      <c r="M1128" s="136"/>
      <c r="N1128" s="136"/>
      <c r="O1128" s="136"/>
      <c r="P1128" s="136"/>
      <c r="Q1128" s="136"/>
      <c r="R1128" s="136"/>
      <c r="S1128" s="136"/>
      <c r="T1128" s="136"/>
      <c r="U1128" s="136"/>
      <c r="V1128" s="136"/>
      <c r="W1128" s="136"/>
      <c r="X1128" s="136"/>
    </row>
    <row r="1129" spans="1:24" s="147" customFormat="1">
      <c r="A1129" s="135"/>
      <c r="B1129" s="146"/>
      <c r="C1129" s="136"/>
      <c r="D1129" s="136"/>
      <c r="E1129" s="136"/>
      <c r="F1129" s="136"/>
      <c r="G1129" s="136"/>
      <c r="H1129" s="136"/>
      <c r="I1129" s="136"/>
      <c r="J1129" s="136"/>
      <c r="K1129" s="136"/>
      <c r="L1129" s="136"/>
      <c r="M1129" s="136"/>
      <c r="N1129" s="136"/>
      <c r="O1129" s="136"/>
      <c r="P1129" s="136"/>
      <c r="Q1129" s="136"/>
      <c r="R1129" s="136"/>
      <c r="S1129" s="136"/>
      <c r="T1129" s="136"/>
      <c r="U1129" s="136"/>
      <c r="V1129" s="136"/>
      <c r="W1129" s="136"/>
      <c r="X1129" s="136"/>
    </row>
    <row r="1130" spans="1:24" s="147" customFormat="1">
      <c r="A1130" s="135"/>
      <c r="B1130" s="146"/>
      <c r="C1130" s="136"/>
      <c r="D1130" s="136"/>
      <c r="E1130" s="136"/>
      <c r="F1130" s="136"/>
      <c r="G1130" s="136"/>
      <c r="H1130" s="136"/>
      <c r="I1130" s="136"/>
      <c r="J1130" s="136"/>
      <c r="K1130" s="136"/>
      <c r="L1130" s="136"/>
      <c r="M1130" s="136"/>
      <c r="N1130" s="136"/>
      <c r="O1130" s="136"/>
      <c r="P1130" s="136"/>
      <c r="Q1130" s="136"/>
      <c r="R1130" s="136"/>
      <c r="S1130" s="136"/>
      <c r="T1130" s="136"/>
      <c r="U1130" s="136"/>
      <c r="V1130" s="136"/>
      <c r="W1130" s="136"/>
      <c r="X1130" s="136"/>
    </row>
    <row r="1131" spans="1:24" s="147" customFormat="1">
      <c r="A1131" s="135"/>
      <c r="B1131" s="146"/>
      <c r="C1131" s="136"/>
      <c r="D1131" s="136"/>
      <c r="E1131" s="136"/>
      <c r="F1131" s="136"/>
      <c r="G1131" s="136"/>
      <c r="H1131" s="136"/>
      <c r="I1131" s="136"/>
      <c r="J1131" s="136"/>
      <c r="K1131" s="136"/>
      <c r="L1131" s="136"/>
      <c r="M1131" s="136"/>
      <c r="N1131" s="136"/>
      <c r="O1131" s="136"/>
      <c r="P1131" s="136"/>
      <c r="Q1131" s="136"/>
      <c r="R1131" s="136"/>
      <c r="S1131" s="136"/>
      <c r="T1131" s="136"/>
      <c r="U1131" s="136"/>
      <c r="V1131" s="136"/>
      <c r="W1131" s="136"/>
      <c r="X1131" s="136"/>
    </row>
    <row r="1132" spans="1:24" s="147" customFormat="1">
      <c r="A1132" s="135"/>
      <c r="B1132" s="146"/>
      <c r="C1132" s="136"/>
      <c r="D1132" s="136"/>
      <c r="E1132" s="136"/>
      <c r="F1132" s="136"/>
      <c r="G1132" s="136"/>
      <c r="H1132" s="136"/>
      <c r="I1132" s="136"/>
      <c r="J1132" s="136"/>
      <c r="K1132" s="136"/>
      <c r="L1132" s="136"/>
      <c r="M1132" s="136"/>
      <c r="N1132" s="136"/>
      <c r="O1132" s="136"/>
      <c r="P1132" s="136"/>
      <c r="Q1132" s="136"/>
      <c r="R1132" s="136"/>
      <c r="S1132" s="136"/>
      <c r="T1132" s="136"/>
      <c r="U1132" s="136"/>
      <c r="V1132" s="136"/>
      <c r="W1132" s="136"/>
      <c r="X1132" s="136"/>
    </row>
    <row r="1133" spans="1:24" s="147" customFormat="1">
      <c r="A1133" s="135"/>
      <c r="B1133" s="146"/>
      <c r="C1133" s="136"/>
      <c r="D1133" s="136"/>
      <c r="E1133" s="136"/>
      <c r="F1133" s="136"/>
      <c r="G1133" s="136"/>
      <c r="H1133" s="136"/>
      <c r="I1133" s="136"/>
      <c r="J1133" s="136"/>
      <c r="K1133" s="136"/>
      <c r="L1133" s="136"/>
      <c r="M1133" s="136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  <c r="X1133" s="136"/>
    </row>
    <row r="1134" spans="1:24" s="147" customFormat="1">
      <c r="A1134" s="135"/>
      <c r="B1134" s="146"/>
      <c r="C1134" s="136"/>
      <c r="D1134" s="136"/>
      <c r="E1134" s="136"/>
      <c r="F1134" s="136"/>
      <c r="G1134" s="136"/>
      <c r="H1134" s="136"/>
      <c r="I1134" s="136"/>
      <c r="J1134" s="136"/>
      <c r="K1134" s="136"/>
      <c r="L1134" s="136"/>
      <c r="M1134" s="136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  <c r="X1134" s="136"/>
    </row>
    <row r="1135" spans="1:24" s="147" customFormat="1">
      <c r="A1135" s="135"/>
      <c r="B1135" s="146"/>
      <c r="C1135" s="136"/>
      <c r="D1135" s="136"/>
      <c r="E1135" s="136"/>
      <c r="F1135" s="136"/>
      <c r="G1135" s="136"/>
      <c r="H1135" s="136"/>
      <c r="I1135" s="136"/>
      <c r="J1135" s="136"/>
      <c r="K1135" s="136"/>
      <c r="L1135" s="136"/>
      <c r="M1135" s="136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  <c r="X1135" s="136"/>
    </row>
    <row r="1136" spans="1:24" s="147" customFormat="1">
      <c r="A1136" s="135"/>
      <c r="B1136" s="146"/>
      <c r="C1136" s="136"/>
      <c r="D1136" s="136"/>
      <c r="E1136" s="136"/>
      <c r="F1136" s="136"/>
      <c r="G1136" s="136"/>
      <c r="H1136" s="136"/>
      <c r="I1136" s="136"/>
      <c r="J1136" s="136"/>
      <c r="K1136" s="136"/>
      <c r="L1136" s="136"/>
      <c r="M1136" s="136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  <c r="X1136" s="136"/>
    </row>
    <row r="1137" spans="1:24" s="147" customFormat="1">
      <c r="A1137" s="135"/>
      <c r="B1137" s="146"/>
      <c r="C1137" s="136"/>
      <c r="D1137" s="136"/>
      <c r="E1137" s="136"/>
      <c r="F1137" s="136"/>
      <c r="G1137" s="136"/>
      <c r="H1137" s="136"/>
      <c r="I1137" s="136"/>
      <c r="J1137" s="136"/>
      <c r="K1137" s="136"/>
      <c r="L1137" s="136"/>
      <c r="M1137" s="136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  <c r="X1137" s="136"/>
    </row>
    <row r="1138" spans="1:24" s="147" customFormat="1">
      <c r="A1138" s="135"/>
      <c r="B1138" s="146"/>
      <c r="C1138" s="136"/>
      <c r="D1138" s="136"/>
      <c r="E1138" s="136"/>
      <c r="F1138" s="136"/>
      <c r="G1138" s="136"/>
      <c r="H1138" s="136"/>
      <c r="I1138" s="136"/>
      <c r="J1138" s="136"/>
      <c r="K1138" s="136"/>
      <c r="L1138" s="136"/>
      <c r="M1138" s="136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  <c r="X1138" s="136"/>
    </row>
    <row r="1139" spans="1:24" s="147" customFormat="1">
      <c r="A1139" s="135"/>
      <c r="B1139" s="146"/>
      <c r="C1139" s="136"/>
      <c r="D1139" s="136"/>
      <c r="E1139" s="136"/>
      <c r="F1139" s="136"/>
      <c r="G1139" s="136"/>
      <c r="H1139" s="136"/>
      <c r="I1139" s="136"/>
      <c r="J1139" s="136"/>
      <c r="K1139" s="136"/>
      <c r="L1139" s="136"/>
      <c r="M1139" s="136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  <c r="X1139" s="136"/>
    </row>
    <row r="1140" spans="1:24" s="147" customFormat="1">
      <c r="A1140" s="135"/>
      <c r="B1140" s="146"/>
      <c r="C1140" s="136"/>
      <c r="D1140" s="136"/>
      <c r="E1140" s="136"/>
      <c r="F1140" s="136"/>
      <c r="G1140" s="136"/>
      <c r="H1140" s="136"/>
      <c r="I1140" s="136"/>
      <c r="J1140" s="136"/>
      <c r="K1140" s="136"/>
      <c r="L1140" s="136"/>
      <c r="M1140" s="136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  <c r="X1140" s="136"/>
    </row>
    <row r="1141" spans="1:24" s="147" customFormat="1">
      <c r="A1141" s="135"/>
      <c r="B1141" s="146"/>
      <c r="C1141" s="136"/>
      <c r="D1141" s="136"/>
      <c r="E1141" s="136"/>
      <c r="F1141" s="136"/>
      <c r="G1141" s="136"/>
      <c r="H1141" s="136"/>
      <c r="I1141" s="136"/>
      <c r="J1141" s="136"/>
      <c r="K1141" s="136"/>
      <c r="L1141" s="136"/>
      <c r="M1141" s="136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  <c r="X1141" s="136"/>
    </row>
    <row r="1142" spans="1:24" s="147" customFormat="1">
      <c r="A1142" s="135"/>
      <c r="B1142" s="146"/>
      <c r="C1142" s="136"/>
      <c r="D1142" s="136"/>
      <c r="E1142" s="136"/>
      <c r="F1142" s="136"/>
      <c r="G1142" s="136"/>
      <c r="H1142" s="136"/>
      <c r="I1142" s="136"/>
      <c r="J1142" s="136"/>
      <c r="K1142" s="136"/>
      <c r="L1142" s="136"/>
      <c r="M1142" s="136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  <c r="X1142" s="136"/>
    </row>
    <row r="1143" spans="1:24" s="147" customFormat="1">
      <c r="A1143" s="135"/>
      <c r="B1143" s="146"/>
      <c r="C1143" s="136"/>
      <c r="D1143" s="136"/>
      <c r="E1143" s="136"/>
      <c r="F1143" s="136"/>
      <c r="G1143" s="136"/>
      <c r="H1143" s="136"/>
      <c r="I1143" s="136"/>
      <c r="J1143" s="136"/>
      <c r="K1143" s="136"/>
      <c r="L1143" s="136"/>
      <c r="M1143" s="136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  <c r="X1143" s="136"/>
    </row>
    <row r="1144" spans="1:24" s="147" customFormat="1">
      <c r="A1144" s="135"/>
      <c r="B1144" s="146"/>
      <c r="C1144" s="136"/>
      <c r="D1144" s="136"/>
      <c r="E1144" s="136"/>
      <c r="F1144" s="136"/>
      <c r="G1144" s="136"/>
      <c r="H1144" s="136"/>
      <c r="I1144" s="136"/>
      <c r="J1144" s="136"/>
      <c r="K1144" s="136"/>
      <c r="L1144" s="136"/>
      <c r="M1144" s="136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  <c r="X1144" s="136"/>
    </row>
    <row r="1145" spans="1:24" s="147" customFormat="1">
      <c r="A1145" s="135"/>
      <c r="B1145" s="146"/>
      <c r="C1145" s="136"/>
      <c r="D1145" s="136"/>
      <c r="E1145" s="136"/>
      <c r="F1145" s="136"/>
      <c r="G1145" s="136"/>
      <c r="H1145" s="136"/>
      <c r="I1145" s="136"/>
      <c r="J1145" s="136"/>
      <c r="K1145" s="136"/>
      <c r="L1145" s="136"/>
      <c r="M1145" s="136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  <c r="X1145" s="136"/>
    </row>
    <row r="1146" spans="1:24" s="147" customFormat="1">
      <c r="A1146" s="135"/>
      <c r="B1146" s="146"/>
      <c r="C1146" s="136"/>
      <c r="D1146" s="136"/>
      <c r="E1146" s="136"/>
      <c r="F1146" s="136"/>
      <c r="G1146" s="136"/>
      <c r="H1146" s="136"/>
      <c r="I1146" s="136"/>
      <c r="J1146" s="136"/>
      <c r="K1146" s="136"/>
      <c r="L1146" s="136"/>
      <c r="M1146" s="136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  <c r="X1146" s="136"/>
    </row>
    <row r="1147" spans="1:24" s="147" customFormat="1">
      <c r="A1147" s="135"/>
      <c r="B1147" s="146"/>
      <c r="C1147" s="136"/>
      <c r="D1147" s="136"/>
      <c r="E1147" s="136"/>
      <c r="F1147" s="136"/>
      <c r="G1147" s="136"/>
      <c r="H1147" s="136"/>
      <c r="I1147" s="136"/>
      <c r="J1147" s="136"/>
      <c r="K1147" s="136"/>
      <c r="L1147" s="136"/>
      <c r="M1147" s="136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  <c r="X1147" s="136"/>
    </row>
    <row r="1148" spans="1:24" s="147" customFormat="1">
      <c r="A1148" s="135"/>
      <c r="B1148" s="146"/>
      <c r="C1148" s="136"/>
      <c r="D1148" s="136"/>
      <c r="E1148" s="136"/>
      <c r="F1148" s="136"/>
      <c r="G1148" s="136"/>
      <c r="H1148" s="136"/>
      <c r="I1148" s="136"/>
      <c r="J1148" s="136"/>
      <c r="K1148" s="136"/>
      <c r="L1148" s="136"/>
      <c r="M1148" s="136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  <c r="X1148" s="136"/>
    </row>
    <row r="1149" spans="1:24" s="147" customFormat="1">
      <c r="A1149" s="135"/>
      <c r="B1149" s="146"/>
      <c r="C1149" s="136"/>
      <c r="D1149" s="136"/>
      <c r="E1149" s="136"/>
      <c r="F1149" s="136"/>
      <c r="G1149" s="136"/>
      <c r="H1149" s="136"/>
      <c r="I1149" s="136"/>
      <c r="J1149" s="136"/>
      <c r="K1149" s="136"/>
      <c r="L1149" s="136"/>
      <c r="M1149" s="136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  <c r="X1149" s="136"/>
    </row>
    <row r="1150" spans="1:24" s="147" customFormat="1">
      <c r="A1150" s="135"/>
      <c r="B1150" s="146"/>
      <c r="C1150" s="136"/>
      <c r="D1150" s="136"/>
      <c r="E1150" s="136"/>
      <c r="F1150" s="136"/>
      <c r="G1150" s="136"/>
      <c r="H1150" s="136"/>
      <c r="I1150" s="136"/>
      <c r="J1150" s="136"/>
      <c r="K1150" s="136"/>
      <c r="L1150" s="136"/>
      <c r="M1150" s="136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  <c r="X1150" s="136"/>
    </row>
    <row r="1151" spans="1:24" s="147" customFormat="1">
      <c r="A1151" s="135"/>
      <c r="B1151" s="146"/>
      <c r="C1151" s="136"/>
      <c r="D1151" s="136"/>
      <c r="E1151" s="136"/>
      <c r="F1151" s="136"/>
      <c r="G1151" s="136"/>
      <c r="H1151" s="136"/>
      <c r="I1151" s="136"/>
      <c r="J1151" s="136"/>
      <c r="K1151" s="136"/>
      <c r="L1151" s="136"/>
      <c r="M1151" s="136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  <c r="X1151" s="136"/>
    </row>
    <row r="1152" spans="1:24" s="147" customFormat="1">
      <c r="A1152" s="135"/>
      <c r="B1152" s="146"/>
      <c r="C1152" s="136"/>
      <c r="D1152" s="136"/>
      <c r="E1152" s="136"/>
      <c r="F1152" s="136"/>
      <c r="G1152" s="136"/>
      <c r="H1152" s="136"/>
      <c r="I1152" s="136"/>
      <c r="J1152" s="136"/>
      <c r="K1152" s="136"/>
      <c r="L1152" s="136"/>
      <c r="M1152" s="136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  <c r="X1152" s="136"/>
    </row>
    <row r="1153" spans="1:24" s="147" customFormat="1">
      <c r="A1153" s="135"/>
      <c r="B1153" s="146"/>
      <c r="C1153" s="136"/>
      <c r="D1153" s="136"/>
      <c r="E1153" s="136"/>
      <c r="F1153" s="136"/>
      <c r="G1153" s="136"/>
      <c r="H1153" s="136"/>
      <c r="I1153" s="136"/>
      <c r="J1153" s="136"/>
      <c r="K1153" s="136"/>
      <c r="L1153" s="136"/>
      <c r="M1153" s="136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  <c r="X1153" s="136"/>
    </row>
    <row r="1154" spans="1:24" s="147" customFormat="1">
      <c r="A1154" s="135"/>
      <c r="B1154" s="146"/>
      <c r="C1154" s="136"/>
      <c r="D1154" s="136"/>
      <c r="E1154" s="136"/>
      <c r="F1154" s="136"/>
      <c r="G1154" s="136"/>
      <c r="H1154" s="136"/>
      <c r="I1154" s="136"/>
      <c r="J1154" s="136"/>
      <c r="K1154" s="136"/>
      <c r="L1154" s="136"/>
      <c r="M1154" s="136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  <c r="X1154" s="136"/>
    </row>
    <row r="1155" spans="1:24" s="147" customFormat="1">
      <c r="A1155" s="135"/>
      <c r="B1155" s="146"/>
      <c r="C1155" s="136"/>
      <c r="D1155" s="136"/>
      <c r="E1155" s="136"/>
      <c r="F1155" s="136"/>
      <c r="G1155" s="136"/>
      <c r="H1155" s="136"/>
      <c r="I1155" s="136"/>
      <c r="J1155" s="136"/>
      <c r="K1155" s="136"/>
      <c r="L1155" s="136"/>
      <c r="M1155" s="136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  <c r="X1155" s="136"/>
    </row>
    <row r="1156" spans="1:24" s="147" customFormat="1">
      <c r="A1156" s="135"/>
      <c r="B1156" s="146"/>
      <c r="C1156" s="136"/>
      <c r="D1156" s="136"/>
      <c r="E1156" s="136"/>
      <c r="F1156" s="136"/>
      <c r="G1156" s="136"/>
      <c r="H1156" s="136"/>
      <c r="I1156" s="136"/>
      <c r="J1156" s="136"/>
      <c r="K1156" s="136"/>
      <c r="L1156" s="136"/>
      <c r="M1156" s="136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  <c r="X1156" s="136"/>
    </row>
    <row r="1157" spans="1:24" s="147" customFormat="1">
      <c r="A1157" s="135"/>
      <c r="B1157" s="146"/>
      <c r="C1157" s="136"/>
      <c r="D1157" s="136"/>
      <c r="E1157" s="136"/>
      <c r="F1157" s="136"/>
      <c r="G1157" s="136"/>
      <c r="H1157" s="136"/>
      <c r="I1157" s="136"/>
      <c r="J1157" s="136"/>
      <c r="K1157" s="136"/>
      <c r="L1157" s="136"/>
      <c r="M1157" s="136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  <c r="X1157" s="136"/>
    </row>
    <row r="1158" spans="1:24" s="147" customFormat="1">
      <c r="A1158" s="135"/>
      <c r="B1158" s="146"/>
      <c r="C1158" s="136"/>
      <c r="D1158" s="136"/>
      <c r="E1158" s="136"/>
      <c r="F1158" s="136"/>
      <c r="G1158" s="136"/>
      <c r="H1158" s="136"/>
      <c r="I1158" s="136"/>
      <c r="J1158" s="136"/>
      <c r="K1158" s="136"/>
      <c r="L1158" s="136"/>
      <c r="M1158" s="136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  <c r="X1158" s="136"/>
    </row>
    <row r="1159" spans="1:24" s="147" customFormat="1">
      <c r="A1159" s="135"/>
      <c r="B1159" s="146"/>
      <c r="C1159" s="136"/>
      <c r="D1159" s="136"/>
      <c r="E1159" s="136"/>
      <c r="F1159" s="136"/>
      <c r="G1159" s="136"/>
      <c r="H1159" s="136"/>
      <c r="I1159" s="136"/>
      <c r="J1159" s="136"/>
      <c r="K1159" s="136"/>
      <c r="L1159" s="136"/>
      <c r="M1159" s="136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  <c r="X1159" s="136"/>
    </row>
    <row r="1160" spans="1:24" s="147" customFormat="1">
      <c r="A1160" s="135"/>
      <c r="B1160" s="146"/>
      <c r="C1160" s="136"/>
      <c r="D1160" s="136"/>
      <c r="E1160" s="136"/>
      <c r="F1160" s="136"/>
      <c r="G1160" s="136"/>
      <c r="H1160" s="136"/>
      <c r="I1160" s="136"/>
      <c r="J1160" s="136"/>
      <c r="K1160" s="136"/>
      <c r="L1160" s="136"/>
      <c r="M1160" s="136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  <c r="X1160" s="136"/>
    </row>
    <row r="1161" spans="1:24" s="147" customFormat="1">
      <c r="A1161" s="135"/>
      <c r="B1161" s="146"/>
      <c r="C1161" s="136"/>
      <c r="D1161" s="136"/>
      <c r="E1161" s="136"/>
      <c r="F1161" s="136"/>
      <c r="G1161" s="136"/>
      <c r="H1161" s="136"/>
      <c r="I1161" s="136"/>
      <c r="J1161" s="136"/>
      <c r="K1161" s="136"/>
      <c r="L1161" s="136"/>
      <c r="M1161" s="136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  <c r="X1161" s="136"/>
    </row>
    <row r="1162" spans="1:24" s="147" customFormat="1">
      <c r="A1162" s="135"/>
      <c r="B1162" s="146"/>
      <c r="C1162" s="136"/>
      <c r="D1162" s="136"/>
      <c r="E1162" s="136"/>
      <c r="F1162" s="136"/>
      <c r="G1162" s="136"/>
      <c r="H1162" s="136"/>
      <c r="I1162" s="136"/>
      <c r="J1162" s="136"/>
      <c r="K1162" s="136"/>
      <c r="L1162" s="136"/>
      <c r="M1162" s="136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  <c r="X1162" s="136"/>
    </row>
    <row r="1163" spans="1:24" s="147" customFormat="1">
      <c r="A1163" s="135"/>
      <c r="B1163" s="146"/>
      <c r="C1163" s="136"/>
      <c r="D1163" s="136"/>
      <c r="E1163" s="136"/>
      <c r="F1163" s="136"/>
      <c r="G1163" s="136"/>
      <c r="H1163" s="136"/>
      <c r="I1163" s="136"/>
      <c r="J1163" s="136"/>
      <c r="K1163" s="136"/>
      <c r="L1163" s="136"/>
      <c r="M1163" s="136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  <c r="X1163" s="136"/>
    </row>
    <row r="1164" spans="1:24" s="147" customFormat="1">
      <c r="A1164" s="135"/>
      <c r="B1164" s="146"/>
      <c r="C1164" s="136"/>
      <c r="D1164" s="136"/>
      <c r="E1164" s="136"/>
      <c r="F1164" s="136"/>
      <c r="G1164" s="136"/>
      <c r="H1164" s="136"/>
      <c r="I1164" s="136"/>
      <c r="J1164" s="136"/>
      <c r="K1164" s="136"/>
      <c r="L1164" s="136"/>
      <c r="M1164" s="136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  <c r="X1164" s="136"/>
    </row>
    <row r="1165" spans="1:24" s="147" customFormat="1">
      <c r="A1165" s="135"/>
      <c r="B1165" s="146"/>
      <c r="C1165" s="136"/>
      <c r="D1165" s="136"/>
      <c r="E1165" s="136"/>
      <c r="F1165" s="136"/>
      <c r="G1165" s="136"/>
      <c r="H1165" s="136"/>
      <c r="I1165" s="136"/>
      <c r="J1165" s="136"/>
      <c r="K1165" s="136"/>
      <c r="L1165" s="136"/>
      <c r="M1165" s="136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  <c r="X1165" s="136"/>
    </row>
    <row r="1166" spans="1:24" s="147" customFormat="1">
      <c r="A1166" s="135"/>
      <c r="B1166" s="146"/>
      <c r="C1166" s="136"/>
      <c r="D1166" s="136"/>
      <c r="E1166" s="136"/>
      <c r="F1166" s="136"/>
      <c r="G1166" s="136"/>
      <c r="H1166" s="136"/>
      <c r="I1166" s="136"/>
      <c r="J1166" s="136"/>
      <c r="K1166" s="136"/>
      <c r="L1166" s="136"/>
      <c r="M1166" s="136"/>
      <c r="N1166" s="136"/>
      <c r="O1166" s="136"/>
      <c r="P1166" s="136"/>
      <c r="Q1166" s="136"/>
      <c r="R1166" s="136"/>
      <c r="S1166" s="136"/>
      <c r="T1166" s="136"/>
      <c r="U1166" s="136"/>
      <c r="V1166" s="136"/>
      <c r="W1166" s="136"/>
      <c r="X1166" s="136"/>
    </row>
    <row r="1167" spans="1:24" s="147" customFormat="1">
      <c r="A1167" s="135"/>
      <c r="B1167" s="146"/>
      <c r="C1167" s="136"/>
      <c r="D1167" s="136"/>
      <c r="E1167" s="136"/>
      <c r="F1167" s="136"/>
      <c r="G1167" s="136"/>
      <c r="H1167" s="136"/>
      <c r="I1167" s="136"/>
      <c r="J1167" s="136"/>
      <c r="K1167" s="136"/>
      <c r="L1167" s="136"/>
      <c r="M1167" s="136"/>
      <c r="N1167" s="136"/>
      <c r="O1167" s="136"/>
      <c r="P1167" s="136"/>
      <c r="Q1167" s="136"/>
      <c r="R1167" s="136"/>
      <c r="S1167" s="136"/>
      <c r="T1167" s="136"/>
      <c r="U1167" s="136"/>
      <c r="V1167" s="136"/>
      <c r="W1167" s="136"/>
      <c r="X1167" s="136"/>
    </row>
    <row r="1168" spans="1:24" s="147" customFormat="1">
      <c r="A1168" s="135"/>
      <c r="B1168" s="146"/>
      <c r="C1168" s="136"/>
      <c r="D1168" s="136"/>
      <c r="E1168" s="136"/>
      <c r="F1168" s="136"/>
      <c r="G1168" s="136"/>
      <c r="H1168" s="136"/>
      <c r="I1168" s="136"/>
      <c r="J1168" s="136"/>
      <c r="K1168" s="136"/>
      <c r="L1168" s="136"/>
      <c r="M1168" s="136"/>
      <c r="N1168" s="136"/>
      <c r="O1168" s="136"/>
      <c r="P1168" s="136"/>
      <c r="Q1168" s="136"/>
      <c r="R1168" s="136"/>
      <c r="S1168" s="136"/>
      <c r="T1168" s="136"/>
      <c r="U1168" s="136"/>
      <c r="V1168" s="136"/>
      <c r="W1168" s="136"/>
      <c r="X1168" s="136"/>
    </row>
    <row r="1169" spans="1:24" s="147" customFormat="1">
      <c r="A1169" s="135"/>
      <c r="B1169" s="146"/>
      <c r="C1169" s="136"/>
      <c r="D1169" s="136"/>
      <c r="E1169" s="136"/>
      <c r="F1169" s="136"/>
      <c r="G1169" s="136"/>
      <c r="H1169" s="136"/>
      <c r="I1169" s="136"/>
      <c r="J1169" s="136"/>
      <c r="K1169" s="136"/>
      <c r="L1169" s="136"/>
      <c r="M1169" s="136"/>
      <c r="N1169" s="136"/>
      <c r="O1169" s="136"/>
      <c r="P1169" s="136"/>
      <c r="Q1169" s="136"/>
      <c r="R1169" s="136"/>
      <c r="S1169" s="136"/>
      <c r="T1169" s="136"/>
      <c r="U1169" s="136"/>
      <c r="V1169" s="136"/>
      <c r="W1169" s="136"/>
      <c r="X1169" s="136"/>
    </row>
    <row r="1170" spans="1:24" s="147" customFormat="1">
      <c r="A1170" s="135"/>
      <c r="B1170" s="146"/>
      <c r="C1170" s="136"/>
      <c r="D1170" s="136"/>
      <c r="E1170" s="136"/>
      <c r="F1170" s="136"/>
      <c r="G1170" s="136"/>
      <c r="H1170" s="136"/>
      <c r="I1170" s="136"/>
      <c r="J1170" s="136"/>
      <c r="K1170" s="136"/>
      <c r="L1170" s="136"/>
      <c r="M1170" s="136"/>
      <c r="N1170" s="136"/>
      <c r="O1170" s="136"/>
      <c r="P1170" s="136"/>
      <c r="Q1170" s="136"/>
      <c r="R1170" s="136"/>
      <c r="S1170" s="136"/>
      <c r="T1170" s="136"/>
      <c r="U1170" s="136"/>
      <c r="V1170" s="136"/>
      <c r="W1170" s="136"/>
      <c r="X1170" s="136"/>
    </row>
    <row r="1171" spans="1:24" s="147" customFormat="1">
      <c r="A1171" s="135"/>
      <c r="B1171" s="146"/>
      <c r="C1171" s="136"/>
      <c r="D1171" s="136"/>
      <c r="E1171" s="136"/>
      <c r="F1171" s="136"/>
      <c r="G1171" s="136"/>
      <c r="H1171" s="136"/>
      <c r="I1171" s="136"/>
      <c r="J1171" s="136"/>
      <c r="K1171" s="136"/>
      <c r="L1171" s="136"/>
      <c r="M1171" s="136"/>
      <c r="N1171" s="136"/>
      <c r="O1171" s="136"/>
      <c r="P1171" s="136"/>
      <c r="Q1171" s="136"/>
      <c r="R1171" s="136"/>
      <c r="S1171" s="136"/>
      <c r="T1171" s="136"/>
      <c r="U1171" s="136"/>
      <c r="V1171" s="136"/>
      <c r="W1171" s="136"/>
      <c r="X1171" s="136"/>
    </row>
    <row r="1172" spans="1:24" s="147" customFormat="1">
      <c r="A1172" s="135"/>
      <c r="B1172" s="146"/>
      <c r="C1172" s="136"/>
      <c r="D1172" s="136"/>
      <c r="E1172" s="136"/>
      <c r="F1172" s="136"/>
      <c r="G1172" s="136"/>
      <c r="H1172" s="136"/>
      <c r="I1172" s="136"/>
      <c r="J1172" s="136"/>
      <c r="K1172" s="136"/>
      <c r="L1172" s="136"/>
      <c r="M1172" s="136"/>
      <c r="N1172" s="136"/>
      <c r="O1172" s="136"/>
      <c r="P1172" s="136"/>
      <c r="Q1172" s="136"/>
      <c r="R1172" s="136"/>
      <c r="S1172" s="136"/>
      <c r="T1172" s="136"/>
      <c r="U1172" s="136"/>
      <c r="V1172" s="136"/>
      <c r="W1172" s="136"/>
      <c r="X1172" s="136"/>
    </row>
    <row r="1173" spans="1:24" s="147" customFormat="1">
      <c r="A1173" s="135"/>
      <c r="B1173" s="146"/>
      <c r="C1173" s="136"/>
      <c r="D1173" s="136"/>
      <c r="E1173" s="136"/>
      <c r="F1173" s="136"/>
      <c r="G1173" s="136"/>
      <c r="H1173" s="136"/>
      <c r="I1173" s="136"/>
      <c r="J1173" s="136"/>
      <c r="K1173" s="136"/>
      <c r="L1173" s="136"/>
      <c r="M1173" s="136"/>
      <c r="N1173" s="136"/>
      <c r="O1173" s="136"/>
      <c r="P1173" s="136"/>
      <c r="Q1173" s="136"/>
      <c r="R1173" s="136"/>
      <c r="S1173" s="136"/>
      <c r="T1173" s="136"/>
      <c r="U1173" s="136"/>
      <c r="V1173" s="136"/>
      <c r="W1173" s="136"/>
      <c r="X1173" s="136"/>
    </row>
    <row r="1174" spans="1:24" s="147" customFormat="1">
      <c r="A1174" s="135"/>
      <c r="B1174" s="146"/>
      <c r="C1174" s="136"/>
      <c r="D1174" s="136"/>
      <c r="E1174" s="136"/>
      <c r="F1174" s="136"/>
      <c r="G1174" s="136"/>
      <c r="H1174" s="136"/>
      <c r="I1174" s="136"/>
      <c r="J1174" s="136"/>
      <c r="K1174" s="136"/>
      <c r="L1174" s="136"/>
      <c r="M1174" s="136"/>
      <c r="N1174" s="136"/>
      <c r="O1174" s="136"/>
      <c r="P1174" s="136"/>
      <c r="Q1174" s="136"/>
      <c r="R1174" s="136"/>
      <c r="S1174" s="136"/>
      <c r="T1174" s="136"/>
      <c r="U1174" s="136"/>
      <c r="V1174" s="136"/>
      <c r="W1174" s="136"/>
      <c r="X1174" s="136"/>
    </row>
    <row r="1175" spans="1:24" s="147" customFormat="1">
      <c r="A1175" s="135"/>
      <c r="B1175" s="146"/>
      <c r="C1175" s="136"/>
      <c r="D1175" s="136"/>
      <c r="E1175" s="136"/>
      <c r="F1175" s="136"/>
      <c r="G1175" s="136"/>
      <c r="H1175" s="136"/>
      <c r="I1175" s="136"/>
      <c r="J1175" s="136"/>
      <c r="K1175" s="136"/>
      <c r="L1175" s="136"/>
      <c r="M1175" s="136"/>
      <c r="N1175" s="136"/>
      <c r="O1175" s="136"/>
      <c r="P1175" s="136"/>
      <c r="Q1175" s="136"/>
      <c r="R1175" s="136"/>
      <c r="S1175" s="136"/>
      <c r="T1175" s="136"/>
      <c r="U1175" s="136"/>
      <c r="V1175" s="136"/>
      <c r="W1175" s="136"/>
      <c r="X1175" s="136"/>
    </row>
    <row r="1176" spans="1:24" s="147" customFormat="1">
      <c r="A1176" s="135"/>
      <c r="B1176" s="146"/>
      <c r="C1176" s="136"/>
      <c r="D1176" s="136"/>
      <c r="E1176" s="136"/>
      <c r="F1176" s="136"/>
      <c r="G1176" s="136"/>
      <c r="H1176" s="136"/>
      <c r="I1176" s="136"/>
      <c r="J1176" s="136"/>
      <c r="K1176" s="136"/>
      <c r="L1176" s="136"/>
      <c r="M1176" s="136"/>
      <c r="N1176" s="136"/>
      <c r="O1176" s="136"/>
      <c r="P1176" s="136"/>
      <c r="Q1176" s="136"/>
      <c r="R1176" s="136"/>
      <c r="S1176" s="136"/>
      <c r="T1176" s="136"/>
      <c r="U1176" s="136"/>
      <c r="V1176" s="136"/>
      <c r="W1176" s="136"/>
      <c r="X1176" s="136"/>
    </row>
    <row r="1177" spans="1:24" s="147" customFormat="1">
      <c r="A1177" s="135"/>
      <c r="B1177" s="146"/>
      <c r="C1177" s="136"/>
      <c r="D1177" s="136"/>
      <c r="E1177" s="136"/>
      <c r="F1177" s="136"/>
      <c r="G1177" s="136"/>
      <c r="H1177" s="136"/>
      <c r="I1177" s="136"/>
      <c r="J1177" s="136"/>
      <c r="K1177" s="136"/>
      <c r="L1177" s="136"/>
      <c r="M1177" s="136"/>
      <c r="N1177" s="136"/>
      <c r="O1177" s="136"/>
      <c r="P1177" s="136"/>
      <c r="Q1177" s="136"/>
      <c r="R1177" s="136"/>
      <c r="S1177" s="136"/>
      <c r="T1177" s="136"/>
      <c r="U1177" s="136"/>
      <c r="V1177" s="136"/>
      <c r="W1177" s="136"/>
      <c r="X1177" s="136"/>
    </row>
    <row r="1178" spans="1:24" s="147" customFormat="1">
      <c r="A1178" s="135"/>
      <c r="B1178" s="146"/>
      <c r="C1178" s="136"/>
      <c r="D1178" s="136"/>
      <c r="E1178" s="136"/>
      <c r="F1178" s="136"/>
      <c r="G1178" s="136"/>
      <c r="H1178" s="136"/>
      <c r="I1178" s="136"/>
      <c r="J1178" s="136"/>
      <c r="K1178" s="136"/>
      <c r="L1178" s="136"/>
      <c r="M1178" s="136"/>
      <c r="N1178" s="136"/>
      <c r="O1178" s="136"/>
      <c r="P1178" s="136"/>
      <c r="Q1178" s="136"/>
      <c r="R1178" s="136"/>
      <c r="S1178" s="136"/>
      <c r="T1178" s="136"/>
      <c r="U1178" s="136"/>
      <c r="V1178" s="136"/>
      <c r="W1178" s="136"/>
      <c r="X1178" s="136"/>
    </row>
    <row r="1179" spans="1:24" s="147" customFormat="1">
      <c r="A1179" s="135"/>
      <c r="B1179" s="146"/>
      <c r="C1179" s="136"/>
      <c r="D1179" s="136"/>
      <c r="E1179" s="136"/>
      <c r="F1179" s="136"/>
      <c r="G1179" s="136"/>
      <c r="H1179" s="136"/>
      <c r="I1179" s="136"/>
      <c r="J1179" s="136"/>
      <c r="K1179" s="136"/>
      <c r="L1179" s="136"/>
      <c r="M1179" s="136"/>
      <c r="N1179" s="136"/>
      <c r="O1179" s="136"/>
      <c r="P1179" s="136"/>
      <c r="Q1179" s="136"/>
      <c r="R1179" s="136"/>
      <c r="S1179" s="136"/>
      <c r="T1179" s="136"/>
      <c r="U1179" s="136"/>
      <c r="V1179" s="136"/>
      <c r="W1179" s="136"/>
      <c r="X1179" s="136"/>
    </row>
    <row r="1180" spans="1:24" s="147" customFormat="1">
      <c r="A1180" s="135"/>
      <c r="B1180" s="146"/>
      <c r="C1180" s="136"/>
      <c r="D1180" s="136"/>
      <c r="E1180" s="136"/>
      <c r="F1180" s="136"/>
      <c r="G1180" s="136"/>
      <c r="H1180" s="136"/>
      <c r="I1180" s="136"/>
      <c r="J1180" s="136"/>
      <c r="K1180" s="136"/>
      <c r="L1180" s="136"/>
      <c r="M1180" s="136"/>
      <c r="N1180" s="136"/>
      <c r="O1180" s="136"/>
      <c r="P1180" s="136"/>
      <c r="Q1180" s="136"/>
      <c r="R1180" s="136"/>
      <c r="S1180" s="136"/>
      <c r="T1180" s="136"/>
      <c r="U1180" s="136"/>
      <c r="V1180" s="136"/>
      <c r="W1180" s="136"/>
      <c r="X1180" s="136"/>
    </row>
    <row r="1181" spans="1:24" s="147" customFormat="1">
      <c r="A1181" s="135"/>
      <c r="B1181" s="146"/>
      <c r="C1181" s="136"/>
      <c r="D1181" s="136"/>
      <c r="E1181" s="136"/>
      <c r="F1181" s="136"/>
      <c r="G1181" s="136"/>
      <c r="H1181" s="136"/>
      <c r="I1181" s="136"/>
      <c r="J1181" s="136"/>
      <c r="K1181" s="136"/>
      <c r="L1181" s="136"/>
      <c r="M1181" s="136"/>
      <c r="N1181" s="136"/>
      <c r="O1181" s="136"/>
      <c r="P1181" s="136"/>
      <c r="Q1181" s="136"/>
      <c r="R1181" s="136"/>
      <c r="S1181" s="136"/>
      <c r="T1181" s="136"/>
      <c r="U1181" s="136"/>
      <c r="V1181" s="136"/>
      <c r="W1181" s="136"/>
      <c r="X1181" s="136"/>
    </row>
    <row r="1182" spans="1:24" s="147" customFormat="1">
      <c r="A1182" s="135"/>
      <c r="B1182" s="146"/>
      <c r="C1182" s="136"/>
      <c r="D1182" s="136"/>
      <c r="E1182" s="136"/>
      <c r="F1182" s="136"/>
      <c r="G1182" s="136"/>
      <c r="H1182" s="136"/>
      <c r="I1182" s="136"/>
      <c r="J1182" s="136"/>
      <c r="K1182" s="136"/>
      <c r="L1182" s="136"/>
      <c r="M1182" s="136"/>
      <c r="N1182" s="136"/>
      <c r="O1182" s="136"/>
      <c r="P1182" s="136"/>
      <c r="Q1182" s="136"/>
      <c r="R1182" s="136"/>
      <c r="S1182" s="136"/>
      <c r="T1182" s="136"/>
      <c r="U1182" s="136"/>
      <c r="V1182" s="136"/>
      <c r="W1182" s="136"/>
      <c r="X1182" s="136"/>
    </row>
    <row r="1183" spans="1:24" s="147" customFormat="1">
      <c r="A1183" s="135"/>
      <c r="B1183" s="146"/>
      <c r="C1183" s="136"/>
      <c r="D1183" s="136"/>
      <c r="E1183" s="136"/>
      <c r="F1183" s="136"/>
      <c r="G1183" s="136"/>
      <c r="H1183" s="136"/>
      <c r="I1183" s="136"/>
      <c r="J1183" s="136"/>
      <c r="K1183" s="136"/>
      <c r="L1183" s="136"/>
      <c r="M1183" s="136"/>
      <c r="N1183" s="136"/>
      <c r="O1183" s="136"/>
      <c r="P1183" s="136"/>
      <c r="Q1183" s="136"/>
      <c r="R1183" s="136"/>
      <c r="S1183" s="136"/>
      <c r="T1183" s="136"/>
      <c r="U1183" s="136"/>
      <c r="V1183" s="136"/>
      <c r="W1183" s="136"/>
      <c r="X1183" s="136"/>
    </row>
    <row r="1184" spans="1:24" s="147" customFormat="1">
      <c r="A1184" s="135"/>
      <c r="B1184" s="146"/>
      <c r="C1184" s="136"/>
      <c r="D1184" s="136"/>
      <c r="E1184" s="136"/>
      <c r="F1184" s="136"/>
      <c r="G1184" s="136"/>
      <c r="H1184" s="136"/>
      <c r="I1184" s="136"/>
      <c r="J1184" s="136"/>
      <c r="K1184" s="136"/>
      <c r="L1184" s="136"/>
      <c r="M1184" s="136"/>
      <c r="N1184" s="136"/>
      <c r="O1184" s="136"/>
      <c r="P1184" s="136"/>
      <c r="Q1184" s="136"/>
      <c r="R1184" s="136"/>
      <c r="S1184" s="136"/>
      <c r="T1184" s="136"/>
      <c r="U1184" s="136"/>
      <c r="V1184" s="136"/>
      <c r="W1184" s="136"/>
      <c r="X1184" s="136"/>
    </row>
    <row r="1185" spans="1:24" s="147" customFormat="1">
      <c r="A1185" s="135"/>
      <c r="B1185" s="146"/>
      <c r="C1185" s="136"/>
      <c r="D1185" s="136"/>
      <c r="E1185" s="136"/>
      <c r="F1185" s="136"/>
      <c r="G1185" s="136"/>
      <c r="H1185" s="136"/>
      <c r="I1185" s="136"/>
      <c r="J1185" s="136"/>
      <c r="K1185" s="136"/>
      <c r="L1185" s="136"/>
      <c r="M1185" s="136"/>
      <c r="N1185" s="136"/>
      <c r="O1185" s="136"/>
      <c r="P1185" s="136"/>
      <c r="Q1185" s="136"/>
      <c r="R1185" s="136"/>
      <c r="S1185" s="136"/>
      <c r="T1185" s="136"/>
      <c r="U1185" s="136"/>
      <c r="V1185" s="136"/>
      <c r="W1185" s="136"/>
      <c r="X1185" s="136"/>
    </row>
    <row r="1186" spans="1:24" s="147" customFormat="1">
      <c r="A1186" s="135"/>
      <c r="B1186" s="146"/>
      <c r="C1186" s="136"/>
      <c r="D1186" s="136"/>
      <c r="E1186" s="136"/>
      <c r="F1186" s="136"/>
      <c r="G1186" s="136"/>
      <c r="H1186" s="136"/>
      <c r="I1186" s="136"/>
      <c r="J1186" s="136"/>
      <c r="K1186" s="136"/>
      <c r="L1186" s="136"/>
      <c r="M1186" s="136"/>
      <c r="N1186" s="136"/>
      <c r="O1186" s="136"/>
      <c r="P1186" s="136"/>
      <c r="Q1186" s="136"/>
      <c r="R1186" s="136"/>
      <c r="S1186" s="136"/>
      <c r="T1186" s="136"/>
      <c r="U1186" s="136"/>
      <c r="V1186" s="136"/>
      <c r="W1186" s="136"/>
      <c r="X1186" s="136"/>
    </row>
    <row r="1187" spans="1:24" s="147" customFormat="1">
      <c r="A1187" s="135"/>
      <c r="B1187" s="146"/>
      <c r="C1187" s="136"/>
      <c r="D1187" s="136"/>
      <c r="E1187" s="136"/>
      <c r="F1187" s="136"/>
      <c r="G1187" s="136"/>
      <c r="H1187" s="136"/>
      <c r="I1187" s="136"/>
      <c r="J1187" s="136"/>
      <c r="K1187" s="136"/>
      <c r="L1187" s="136"/>
      <c r="M1187" s="136"/>
      <c r="N1187" s="136"/>
      <c r="O1187" s="136"/>
      <c r="P1187" s="136"/>
      <c r="Q1187" s="136"/>
      <c r="R1187" s="136"/>
      <c r="S1187" s="136"/>
      <c r="T1187" s="136"/>
      <c r="U1187" s="136"/>
      <c r="V1187" s="136"/>
      <c r="W1187" s="136"/>
      <c r="X1187" s="136"/>
    </row>
    <row r="1188" spans="1:24" s="147" customFormat="1">
      <c r="A1188" s="135"/>
      <c r="B1188" s="146"/>
      <c r="C1188" s="136"/>
      <c r="D1188" s="136"/>
      <c r="E1188" s="136"/>
      <c r="F1188" s="136"/>
      <c r="G1188" s="136"/>
      <c r="H1188" s="136"/>
      <c r="I1188" s="136"/>
      <c r="J1188" s="136"/>
      <c r="K1188" s="136"/>
      <c r="L1188" s="136"/>
      <c r="M1188" s="136"/>
      <c r="N1188" s="136"/>
      <c r="O1188" s="136"/>
      <c r="P1188" s="136"/>
      <c r="Q1188" s="136"/>
      <c r="R1188" s="136"/>
      <c r="S1188" s="136"/>
      <c r="T1188" s="136"/>
      <c r="U1188" s="136"/>
      <c r="V1188" s="136"/>
      <c r="W1188" s="136"/>
      <c r="X1188" s="136"/>
    </row>
    <row r="1189" spans="1:24" s="147" customFormat="1">
      <c r="A1189" s="135"/>
      <c r="B1189" s="146"/>
      <c r="C1189" s="136"/>
      <c r="D1189" s="136"/>
      <c r="E1189" s="136"/>
      <c r="F1189" s="136"/>
      <c r="G1189" s="136"/>
      <c r="H1189" s="136"/>
      <c r="I1189" s="136"/>
      <c r="J1189" s="136"/>
      <c r="K1189" s="136"/>
      <c r="L1189" s="136"/>
      <c r="M1189" s="136"/>
      <c r="N1189" s="136"/>
      <c r="O1189" s="136"/>
      <c r="P1189" s="136"/>
      <c r="Q1189" s="136"/>
      <c r="R1189" s="136"/>
      <c r="S1189" s="136"/>
      <c r="T1189" s="136"/>
      <c r="U1189" s="136"/>
      <c r="V1189" s="136"/>
      <c r="W1189" s="136"/>
      <c r="X1189" s="136"/>
    </row>
    <row r="1190" spans="1:24" s="147" customFormat="1">
      <c r="A1190" s="135"/>
      <c r="B1190" s="146"/>
      <c r="C1190" s="136"/>
      <c r="D1190" s="136"/>
      <c r="E1190" s="136"/>
      <c r="F1190" s="136"/>
      <c r="G1190" s="136"/>
      <c r="H1190" s="136"/>
      <c r="I1190" s="136"/>
      <c r="J1190" s="136"/>
      <c r="K1190" s="136"/>
      <c r="L1190" s="136"/>
      <c r="M1190" s="136"/>
      <c r="N1190" s="136"/>
      <c r="O1190" s="136"/>
      <c r="P1190" s="136"/>
      <c r="Q1190" s="136"/>
      <c r="R1190" s="136"/>
      <c r="S1190" s="136"/>
      <c r="T1190" s="136"/>
      <c r="U1190" s="136"/>
      <c r="V1190" s="136"/>
      <c r="W1190" s="136"/>
      <c r="X1190" s="136"/>
    </row>
    <row r="1191" spans="1:24" s="147" customFormat="1">
      <c r="A1191" s="135"/>
      <c r="B1191" s="146"/>
      <c r="C1191" s="136"/>
      <c r="D1191" s="136"/>
      <c r="E1191" s="136"/>
      <c r="F1191" s="136"/>
      <c r="G1191" s="136"/>
      <c r="H1191" s="136"/>
      <c r="I1191" s="136"/>
      <c r="J1191" s="136"/>
      <c r="K1191" s="136"/>
      <c r="L1191" s="136"/>
      <c r="M1191" s="136"/>
      <c r="N1191" s="136"/>
      <c r="O1191" s="136"/>
      <c r="P1191" s="136"/>
      <c r="Q1191" s="136"/>
      <c r="R1191" s="136"/>
      <c r="S1191" s="136"/>
      <c r="T1191" s="136"/>
      <c r="U1191" s="136"/>
      <c r="V1191" s="136"/>
      <c r="W1191" s="136"/>
      <c r="X1191" s="136"/>
    </row>
    <row r="1192" spans="1:24" s="147" customFormat="1">
      <c r="A1192" s="135"/>
      <c r="B1192" s="146"/>
      <c r="C1192" s="136"/>
      <c r="D1192" s="136"/>
      <c r="E1192" s="136"/>
      <c r="F1192" s="136"/>
      <c r="G1192" s="136"/>
      <c r="H1192" s="136"/>
      <c r="I1192" s="136"/>
      <c r="J1192" s="136"/>
      <c r="K1192" s="136"/>
      <c r="L1192" s="136"/>
      <c r="M1192" s="136"/>
      <c r="N1192" s="136"/>
      <c r="O1192" s="136"/>
      <c r="P1192" s="136"/>
      <c r="Q1192" s="136"/>
      <c r="R1192" s="136"/>
      <c r="S1192" s="136"/>
      <c r="T1192" s="136"/>
      <c r="U1192" s="136"/>
      <c r="V1192" s="136"/>
      <c r="W1192" s="136"/>
      <c r="X1192" s="136"/>
    </row>
    <row r="1193" spans="1:24" s="147" customFormat="1">
      <c r="A1193" s="135"/>
      <c r="B1193" s="146"/>
      <c r="C1193" s="136"/>
      <c r="D1193" s="136"/>
      <c r="E1193" s="136"/>
      <c r="F1193" s="136"/>
      <c r="G1193" s="136"/>
      <c r="H1193" s="136"/>
      <c r="I1193" s="136"/>
      <c r="J1193" s="136"/>
      <c r="K1193" s="136"/>
      <c r="L1193" s="136"/>
      <c r="M1193" s="136"/>
      <c r="N1193" s="136"/>
      <c r="O1193" s="136"/>
      <c r="P1193" s="136"/>
      <c r="Q1193" s="136"/>
      <c r="R1193" s="136"/>
      <c r="S1193" s="136"/>
      <c r="T1193" s="136"/>
      <c r="U1193" s="136"/>
      <c r="V1193" s="136"/>
      <c r="W1193" s="136"/>
      <c r="X1193" s="136"/>
    </row>
    <row r="1194" spans="1:24" s="147" customFormat="1">
      <c r="A1194" s="135"/>
      <c r="B1194" s="146"/>
      <c r="C1194" s="136"/>
      <c r="D1194" s="136"/>
      <c r="E1194" s="136"/>
      <c r="F1194" s="136"/>
      <c r="G1194" s="136"/>
      <c r="H1194" s="136"/>
      <c r="I1194" s="136"/>
      <c r="J1194" s="136"/>
      <c r="K1194" s="136"/>
      <c r="L1194" s="136"/>
      <c r="M1194" s="136"/>
      <c r="N1194" s="136"/>
      <c r="O1194" s="136"/>
      <c r="P1194" s="136"/>
      <c r="Q1194" s="136"/>
      <c r="R1194" s="136"/>
      <c r="S1194" s="136"/>
      <c r="T1194" s="136"/>
      <c r="U1194" s="136"/>
      <c r="V1194" s="136"/>
      <c r="W1194" s="136"/>
      <c r="X1194" s="136"/>
    </row>
    <row r="1195" spans="1:24" s="147" customFormat="1">
      <c r="A1195" s="135"/>
      <c r="B1195" s="146"/>
      <c r="C1195" s="136"/>
      <c r="D1195" s="136"/>
      <c r="E1195" s="136"/>
      <c r="F1195" s="136"/>
      <c r="G1195" s="136"/>
      <c r="H1195" s="136"/>
      <c r="I1195" s="136"/>
      <c r="J1195" s="136"/>
      <c r="K1195" s="136"/>
      <c r="L1195" s="136"/>
      <c r="M1195" s="136"/>
      <c r="N1195" s="136"/>
      <c r="O1195" s="136"/>
      <c r="P1195" s="136"/>
      <c r="Q1195" s="136"/>
      <c r="R1195" s="136"/>
      <c r="S1195" s="136"/>
      <c r="T1195" s="136"/>
      <c r="U1195" s="136"/>
      <c r="V1195" s="136"/>
      <c r="W1195" s="136"/>
      <c r="X1195" s="136"/>
    </row>
    <row r="1196" spans="1:24" s="147" customFormat="1">
      <c r="A1196" s="135"/>
      <c r="B1196" s="146"/>
      <c r="C1196" s="136"/>
      <c r="D1196" s="136"/>
      <c r="E1196" s="136"/>
      <c r="F1196" s="136"/>
      <c r="G1196" s="136"/>
      <c r="H1196" s="136"/>
      <c r="I1196" s="136"/>
      <c r="J1196" s="136"/>
      <c r="K1196" s="136"/>
      <c r="L1196" s="136"/>
      <c r="M1196" s="136"/>
      <c r="N1196" s="136"/>
      <c r="O1196" s="136"/>
      <c r="P1196" s="136"/>
      <c r="Q1196" s="136"/>
      <c r="R1196" s="136"/>
      <c r="S1196" s="136"/>
      <c r="T1196" s="136"/>
      <c r="U1196" s="136"/>
      <c r="V1196" s="136"/>
      <c r="W1196" s="136"/>
      <c r="X1196" s="136"/>
    </row>
    <row r="1197" spans="1:24" s="147" customFormat="1">
      <c r="A1197" s="135"/>
      <c r="B1197" s="146"/>
      <c r="C1197" s="136"/>
      <c r="D1197" s="136"/>
      <c r="E1197" s="136"/>
      <c r="F1197" s="136"/>
      <c r="G1197" s="136"/>
      <c r="H1197" s="136"/>
      <c r="I1197" s="136"/>
      <c r="J1197" s="136"/>
      <c r="K1197" s="136"/>
      <c r="L1197" s="136"/>
      <c r="M1197" s="136"/>
      <c r="N1197" s="136"/>
      <c r="O1197" s="136"/>
      <c r="P1197" s="136"/>
      <c r="Q1197" s="136"/>
      <c r="R1197" s="136"/>
      <c r="S1197" s="136"/>
      <c r="T1197" s="136"/>
      <c r="U1197" s="136"/>
      <c r="V1197" s="136"/>
      <c r="W1197" s="136"/>
      <c r="X1197" s="136"/>
    </row>
    <row r="1198" spans="1:24" s="147" customFormat="1">
      <c r="A1198" s="135"/>
      <c r="B1198" s="146"/>
      <c r="C1198" s="136"/>
      <c r="D1198" s="136"/>
      <c r="E1198" s="136"/>
      <c r="F1198" s="136"/>
      <c r="G1198" s="136"/>
      <c r="H1198" s="136"/>
      <c r="I1198" s="136"/>
      <c r="J1198" s="136"/>
      <c r="K1198" s="136"/>
      <c r="L1198" s="136"/>
      <c r="M1198" s="136"/>
      <c r="N1198" s="136"/>
      <c r="O1198" s="136"/>
      <c r="P1198" s="136"/>
      <c r="Q1198" s="136"/>
      <c r="R1198" s="136"/>
      <c r="S1198" s="136"/>
      <c r="T1198" s="136"/>
      <c r="U1198" s="136"/>
      <c r="V1198" s="136"/>
      <c r="W1198" s="136"/>
      <c r="X1198" s="136"/>
    </row>
    <row r="1199" spans="1:24" s="147" customFormat="1">
      <c r="A1199" s="135"/>
      <c r="B1199" s="146"/>
      <c r="C1199" s="136"/>
      <c r="D1199" s="136"/>
      <c r="E1199" s="136"/>
      <c r="F1199" s="136"/>
      <c r="G1199" s="136"/>
      <c r="H1199" s="136"/>
      <c r="I1199" s="136"/>
      <c r="J1199" s="136"/>
      <c r="K1199" s="136"/>
      <c r="L1199" s="136"/>
      <c r="M1199" s="136"/>
      <c r="N1199" s="136"/>
      <c r="O1199" s="136"/>
      <c r="P1199" s="136"/>
      <c r="Q1199" s="136"/>
      <c r="R1199" s="136"/>
      <c r="S1199" s="136"/>
      <c r="T1199" s="136"/>
      <c r="U1199" s="136"/>
      <c r="V1199" s="136"/>
      <c r="W1199" s="136"/>
      <c r="X1199" s="136"/>
    </row>
    <row r="1200" spans="1:24" s="147" customFormat="1">
      <c r="A1200" s="135"/>
      <c r="B1200" s="146"/>
      <c r="C1200" s="136"/>
      <c r="D1200" s="136"/>
      <c r="E1200" s="136"/>
      <c r="F1200" s="136"/>
      <c r="G1200" s="136"/>
      <c r="H1200" s="136"/>
      <c r="I1200" s="136"/>
      <c r="J1200" s="136"/>
      <c r="K1200" s="136"/>
      <c r="L1200" s="136"/>
      <c r="M1200" s="136"/>
      <c r="N1200" s="136"/>
      <c r="O1200" s="136"/>
      <c r="P1200" s="136"/>
      <c r="Q1200" s="136"/>
      <c r="R1200" s="136"/>
      <c r="S1200" s="136"/>
      <c r="T1200" s="136"/>
      <c r="U1200" s="136"/>
      <c r="V1200" s="136"/>
      <c r="W1200" s="136"/>
      <c r="X1200" s="136"/>
    </row>
    <row r="1201" spans="1:24" s="147" customFormat="1">
      <c r="A1201" s="135"/>
      <c r="B1201" s="146"/>
      <c r="C1201" s="136"/>
      <c r="D1201" s="136"/>
      <c r="E1201" s="136"/>
      <c r="F1201" s="136"/>
      <c r="G1201" s="136"/>
      <c r="H1201" s="136"/>
      <c r="I1201" s="136"/>
      <c r="J1201" s="136"/>
      <c r="K1201" s="136"/>
      <c r="L1201" s="136"/>
      <c r="M1201" s="136"/>
      <c r="N1201" s="136"/>
      <c r="O1201" s="136"/>
      <c r="P1201" s="136"/>
      <c r="Q1201" s="136"/>
      <c r="R1201" s="136"/>
      <c r="S1201" s="136"/>
      <c r="T1201" s="136"/>
      <c r="U1201" s="136"/>
      <c r="V1201" s="136"/>
      <c r="W1201" s="136"/>
      <c r="X1201" s="136"/>
    </row>
    <row r="1202" spans="1:24" s="147" customFormat="1">
      <c r="A1202" s="135"/>
      <c r="B1202" s="146"/>
      <c r="C1202" s="136"/>
      <c r="D1202" s="136"/>
      <c r="E1202" s="136"/>
      <c r="F1202" s="136"/>
      <c r="G1202" s="136"/>
      <c r="H1202" s="136"/>
      <c r="I1202" s="136"/>
      <c r="J1202" s="136"/>
      <c r="K1202" s="136"/>
      <c r="L1202" s="136"/>
      <c r="M1202" s="136"/>
      <c r="N1202" s="136"/>
      <c r="O1202" s="136"/>
      <c r="P1202" s="136"/>
      <c r="Q1202" s="136"/>
      <c r="R1202" s="136"/>
      <c r="S1202" s="136"/>
      <c r="T1202" s="136"/>
      <c r="U1202" s="136"/>
      <c r="V1202" s="136"/>
      <c r="W1202" s="136"/>
      <c r="X1202" s="136"/>
    </row>
    <row r="1203" spans="1:24" s="147" customFormat="1">
      <c r="A1203" s="135"/>
      <c r="B1203" s="146"/>
      <c r="C1203" s="136"/>
      <c r="D1203" s="136"/>
      <c r="E1203" s="136"/>
      <c r="F1203" s="136"/>
      <c r="G1203" s="136"/>
      <c r="H1203" s="136"/>
      <c r="I1203" s="136"/>
      <c r="J1203" s="136"/>
      <c r="K1203" s="136"/>
      <c r="L1203" s="136"/>
      <c r="M1203" s="136"/>
      <c r="N1203" s="136"/>
      <c r="O1203" s="136"/>
      <c r="P1203" s="136"/>
      <c r="Q1203" s="136"/>
      <c r="R1203" s="136"/>
      <c r="S1203" s="136"/>
      <c r="T1203" s="136"/>
      <c r="U1203" s="136"/>
      <c r="V1203" s="136"/>
      <c r="W1203" s="136"/>
      <c r="X1203" s="136"/>
    </row>
    <row r="1204" spans="1:24" s="147" customFormat="1">
      <c r="A1204" s="135"/>
      <c r="B1204" s="146"/>
      <c r="C1204" s="136"/>
      <c r="D1204" s="136"/>
      <c r="E1204" s="136"/>
      <c r="F1204" s="136"/>
      <c r="G1204" s="136"/>
      <c r="H1204" s="136"/>
      <c r="I1204" s="136"/>
      <c r="J1204" s="136"/>
      <c r="K1204" s="136"/>
      <c r="L1204" s="136"/>
      <c r="M1204" s="136"/>
      <c r="N1204" s="136"/>
      <c r="O1204" s="136"/>
      <c r="P1204" s="136"/>
      <c r="Q1204" s="136"/>
      <c r="R1204" s="136"/>
      <c r="S1204" s="136"/>
      <c r="T1204" s="136"/>
      <c r="U1204" s="136"/>
      <c r="V1204" s="136"/>
      <c r="W1204" s="136"/>
      <c r="X1204" s="136"/>
    </row>
    <row r="1205" spans="1:24" s="147" customFormat="1">
      <c r="A1205" s="135"/>
      <c r="B1205" s="146"/>
      <c r="C1205" s="136"/>
      <c r="D1205" s="136"/>
      <c r="E1205" s="136"/>
      <c r="F1205" s="136"/>
      <c r="G1205" s="136"/>
      <c r="H1205" s="136"/>
      <c r="I1205" s="136"/>
      <c r="J1205" s="136"/>
      <c r="K1205" s="136"/>
      <c r="L1205" s="136"/>
      <c r="M1205" s="136"/>
      <c r="N1205" s="136"/>
      <c r="O1205" s="136"/>
      <c r="P1205" s="136"/>
      <c r="Q1205" s="136"/>
      <c r="R1205" s="136"/>
      <c r="S1205" s="136"/>
      <c r="T1205" s="136"/>
      <c r="U1205" s="136"/>
      <c r="V1205" s="136"/>
      <c r="W1205" s="136"/>
      <c r="X1205" s="136"/>
    </row>
    <row r="1206" spans="1:24" s="147" customFormat="1">
      <c r="A1206" s="135"/>
      <c r="B1206" s="146"/>
      <c r="C1206" s="136"/>
      <c r="D1206" s="136"/>
      <c r="E1206" s="136"/>
      <c r="F1206" s="136"/>
      <c r="G1206" s="136"/>
      <c r="H1206" s="136"/>
      <c r="I1206" s="136"/>
      <c r="J1206" s="136"/>
      <c r="K1206" s="136"/>
      <c r="L1206" s="136"/>
      <c r="M1206" s="136"/>
      <c r="N1206" s="136"/>
      <c r="O1206" s="136"/>
      <c r="P1206" s="136"/>
      <c r="Q1206" s="136"/>
      <c r="R1206" s="136"/>
      <c r="S1206" s="136"/>
      <c r="T1206" s="136"/>
      <c r="U1206" s="136"/>
      <c r="V1206" s="136"/>
      <c r="W1206" s="136"/>
      <c r="X1206" s="136"/>
    </row>
    <row r="1207" spans="1:24" s="147" customFormat="1">
      <c r="A1207" s="135"/>
      <c r="B1207" s="146"/>
      <c r="C1207" s="136"/>
      <c r="D1207" s="136"/>
      <c r="E1207" s="136"/>
      <c r="F1207" s="136"/>
      <c r="G1207" s="136"/>
      <c r="H1207" s="136"/>
      <c r="I1207" s="136"/>
      <c r="J1207" s="136"/>
      <c r="K1207" s="136"/>
      <c r="L1207" s="136"/>
      <c r="M1207" s="136"/>
      <c r="N1207" s="136"/>
      <c r="O1207" s="136"/>
      <c r="P1207" s="136"/>
      <c r="Q1207" s="136"/>
      <c r="R1207" s="136"/>
      <c r="S1207" s="136"/>
      <c r="T1207" s="136"/>
      <c r="U1207" s="136"/>
      <c r="V1207" s="136"/>
      <c r="W1207" s="136"/>
      <c r="X1207" s="136"/>
    </row>
    <row r="1208" spans="1:24" s="147" customFormat="1">
      <c r="A1208" s="135"/>
      <c r="B1208" s="146"/>
      <c r="C1208" s="136"/>
      <c r="D1208" s="136"/>
      <c r="E1208" s="136"/>
      <c r="F1208" s="136"/>
      <c r="G1208" s="136"/>
      <c r="H1208" s="136"/>
      <c r="I1208" s="136"/>
      <c r="J1208" s="136"/>
      <c r="K1208" s="136"/>
      <c r="L1208" s="136"/>
      <c r="M1208" s="136"/>
      <c r="N1208" s="136"/>
      <c r="O1208" s="136"/>
      <c r="P1208" s="136"/>
      <c r="Q1208" s="136"/>
      <c r="R1208" s="136"/>
      <c r="S1208" s="136"/>
      <c r="T1208" s="136"/>
      <c r="U1208" s="136"/>
      <c r="V1208" s="136"/>
      <c r="W1208" s="136"/>
      <c r="X1208" s="136"/>
    </row>
    <row r="1209" spans="1:24" s="147" customFormat="1">
      <c r="A1209" s="135"/>
      <c r="B1209" s="146"/>
      <c r="C1209" s="136"/>
      <c r="D1209" s="136"/>
      <c r="E1209" s="136"/>
      <c r="F1209" s="136"/>
      <c r="G1209" s="136"/>
      <c r="H1209" s="136"/>
      <c r="I1209" s="136"/>
      <c r="J1209" s="136"/>
      <c r="K1209" s="136"/>
      <c r="L1209" s="136"/>
      <c r="M1209" s="136"/>
      <c r="N1209" s="136"/>
      <c r="O1209" s="136"/>
      <c r="P1209" s="136"/>
      <c r="Q1209" s="136"/>
      <c r="R1209" s="136"/>
      <c r="S1209" s="136"/>
      <c r="T1209" s="136"/>
      <c r="U1209" s="136"/>
      <c r="V1209" s="136"/>
      <c r="W1209" s="136"/>
      <c r="X1209" s="136"/>
    </row>
    <row r="1210" spans="1:24" s="147" customFormat="1">
      <c r="A1210" s="135"/>
      <c r="B1210" s="146"/>
      <c r="C1210" s="136"/>
      <c r="D1210" s="136"/>
      <c r="E1210" s="136"/>
      <c r="F1210" s="136"/>
      <c r="G1210" s="136"/>
      <c r="H1210" s="136"/>
      <c r="I1210" s="136"/>
      <c r="J1210" s="136"/>
      <c r="K1210" s="136"/>
      <c r="L1210" s="136"/>
      <c r="M1210" s="136"/>
      <c r="N1210" s="136"/>
      <c r="O1210" s="136"/>
      <c r="P1210" s="136"/>
      <c r="Q1210" s="136"/>
      <c r="R1210" s="136"/>
      <c r="S1210" s="136"/>
      <c r="T1210" s="136"/>
      <c r="U1210" s="136"/>
      <c r="V1210" s="136"/>
      <c r="W1210" s="136"/>
      <c r="X1210" s="136"/>
    </row>
    <row r="1211" spans="1:24" s="147" customFormat="1">
      <c r="A1211" s="135"/>
      <c r="B1211" s="146"/>
      <c r="C1211" s="136"/>
      <c r="D1211" s="136"/>
      <c r="E1211" s="136"/>
      <c r="F1211" s="136"/>
      <c r="G1211" s="136"/>
      <c r="H1211" s="136"/>
      <c r="I1211" s="136"/>
      <c r="J1211" s="136"/>
      <c r="K1211" s="136"/>
      <c r="L1211" s="136"/>
      <c r="M1211" s="136"/>
      <c r="N1211" s="136"/>
      <c r="O1211" s="136"/>
      <c r="P1211" s="136"/>
      <c r="Q1211" s="136"/>
      <c r="R1211" s="136"/>
      <c r="S1211" s="136"/>
      <c r="T1211" s="136"/>
      <c r="U1211" s="136"/>
      <c r="V1211" s="136"/>
      <c r="W1211" s="136"/>
      <c r="X1211" s="136"/>
    </row>
    <row r="1212" spans="1:24" s="147" customFormat="1">
      <c r="A1212" s="135"/>
      <c r="B1212" s="146"/>
      <c r="C1212" s="136"/>
      <c r="D1212" s="136"/>
      <c r="E1212" s="136"/>
      <c r="F1212" s="136"/>
      <c r="G1212" s="136"/>
      <c r="H1212" s="136"/>
      <c r="I1212" s="136"/>
      <c r="J1212" s="136"/>
      <c r="K1212" s="136"/>
      <c r="L1212" s="136"/>
      <c r="M1212" s="136"/>
      <c r="N1212" s="136"/>
      <c r="O1212" s="136"/>
      <c r="P1212" s="136"/>
      <c r="Q1212" s="136"/>
      <c r="R1212" s="136"/>
      <c r="S1212" s="136"/>
      <c r="T1212" s="136"/>
      <c r="U1212" s="136"/>
      <c r="V1212" s="136"/>
      <c r="W1212" s="136"/>
      <c r="X1212" s="136"/>
    </row>
    <row r="1213" spans="1:24" s="147" customFormat="1">
      <c r="A1213" s="135"/>
      <c r="B1213" s="146"/>
      <c r="C1213" s="136"/>
      <c r="D1213" s="136"/>
      <c r="E1213" s="136"/>
      <c r="F1213" s="136"/>
      <c r="G1213" s="136"/>
      <c r="H1213" s="136"/>
      <c r="I1213" s="136"/>
      <c r="J1213" s="136"/>
      <c r="K1213" s="136"/>
      <c r="L1213" s="136"/>
      <c r="M1213" s="136"/>
      <c r="N1213" s="136"/>
      <c r="O1213" s="136"/>
      <c r="P1213" s="136"/>
      <c r="Q1213" s="136"/>
      <c r="R1213" s="136"/>
      <c r="S1213" s="136"/>
      <c r="T1213" s="136"/>
      <c r="U1213" s="136"/>
      <c r="V1213" s="136"/>
      <c r="W1213" s="136"/>
      <c r="X1213" s="136"/>
    </row>
    <row r="1214" spans="1:24" s="147" customFormat="1">
      <c r="A1214" s="135"/>
      <c r="B1214" s="146"/>
      <c r="C1214" s="136"/>
      <c r="D1214" s="136"/>
      <c r="E1214" s="136"/>
      <c r="F1214" s="136"/>
      <c r="G1214" s="136"/>
      <c r="H1214" s="136"/>
      <c r="I1214" s="136"/>
      <c r="J1214" s="136"/>
      <c r="K1214" s="136"/>
      <c r="L1214" s="136"/>
      <c r="M1214" s="136"/>
      <c r="N1214" s="136"/>
      <c r="O1214" s="136"/>
      <c r="P1214" s="136"/>
      <c r="Q1214" s="136"/>
      <c r="R1214" s="136"/>
      <c r="S1214" s="136"/>
      <c r="T1214" s="136"/>
      <c r="U1214" s="136"/>
      <c r="V1214" s="136"/>
      <c r="W1214" s="136"/>
      <c r="X1214" s="136"/>
    </row>
    <row r="1215" spans="1:24" s="147" customFormat="1">
      <c r="A1215" s="135"/>
      <c r="B1215" s="146"/>
      <c r="C1215" s="136"/>
      <c r="D1215" s="136"/>
      <c r="E1215" s="136"/>
      <c r="F1215" s="136"/>
      <c r="G1215" s="136"/>
      <c r="H1215" s="136"/>
      <c r="I1215" s="136"/>
      <c r="J1215" s="136"/>
      <c r="K1215" s="136"/>
      <c r="L1215" s="136"/>
      <c r="M1215" s="136"/>
      <c r="N1215" s="136"/>
      <c r="O1215" s="136"/>
      <c r="P1215" s="136"/>
      <c r="Q1215" s="136"/>
      <c r="R1215" s="136"/>
      <c r="S1215" s="136"/>
      <c r="T1215" s="136"/>
      <c r="U1215" s="136"/>
      <c r="V1215" s="136"/>
      <c r="W1215" s="136"/>
      <c r="X1215" s="136"/>
    </row>
    <row r="1216" spans="1:24" s="147" customFormat="1">
      <c r="A1216" s="135"/>
      <c r="B1216" s="146"/>
      <c r="C1216" s="136"/>
      <c r="D1216" s="136"/>
      <c r="E1216" s="136"/>
      <c r="F1216" s="136"/>
      <c r="G1216" s="136"/>
      <c r="H1216" s="136"/>
      <c r="I1216" s="136"/>
      <c r="J1216" s="136"/>
      <c r="K1216" s="136"/>
      <c r="L1216" s="136"/>
      <c r="M1216" s="136"/>
      <c r="N1216" s="136"/>
      <c r="O1216" s="136"/>
      <c r="P1216" s="136"/>
      <c r="Q1216" s="136"/>
      <c r="R1216" s="136"/>
      <c r="S1216" s="136"/>
      <c r="T1216" s="136"/>
      <c r="U1216" s="136"/>
      <c r="V1216" s="136"/>
      <c r="W1216" s="136"/>
      <c r="X1216" s="136"/>
    </row>
    <row r="1217" spans="1:24" s="147" customFormat="1">
      <c r="A1217" s="135"/>
      <c r="B1217" s="146"/>
      <c r="C1217" s="136"/>
      <c r="D1217" s="136"/>
      <c r="E1217" s="136"/>
      <c r="F1217" s="136"/>
      <c r="G1217" s="136"/>
      <c r="H1217" s="136"/>
      <c r="I1217" s="136"/>
      <c r="J1217" s="136"/>
      <c r="K1217" s="136"/>
      <c r="L1217" s="136"/>
      <c r="M1217" s="136"/>
      <c r="N1217" s="136"/>
      <c r="O1217" s="136"/>
      <c r="P1217" s="136"/>
      <c r="Q1217" s="136"/>
      <c r="R1217" s="136"/>
      <c r="S1217" s="136"/>
      <c r="T1217" s="136"/>
      <c r="U1217" s="136"/>
      <c r="V1217" s="136"/>
      <c r="W1217" s="136"/>
      <c r="X1217" s="136"/>
    </row>
    <row r="1218" spans="1:24" s="147" customFormat="1">
      <c r="A1218" s="135"/>
      <c r="B1218" s="146"/>
      <c r="C1218" s="136"/>
      <c r="D1218" s="136"/>
      <c r="E1218" s="136"/>
      <c r="F1218" s="136"/>
      <c r="G1218" s="136"/>
      <c r="H1218" s="136"/>
      <c r="I1218" s="136"/>
      <c r="J1218" s="136"/>
      <c r="K1218" s="136"/>
      <c r="L1218" s="136"/>
      <c r="M1218" s="136"/>
      <c r="N1218" s="136"/>
      <c r="O1218" s="136"/>
      <c r="P1218" s="136"/>
      <c r="Q1218" s="136"/>
      <c r="R1218" s="136"/>
      <c r="S1218" s="136"/>
      <c r="T1218" s="136"/>
      <c r="U1218" s="136"/>
      <c r="V1218" s="136"/>
      <c r="W1218" s="136"/>
      <c r="X1218" s="136"/>
    </row>
    <row r="1219" spans="1:24" s="147" customFormat="1">
      <c r="A1219" s="135"/>
      <c r="B1219" s="146"/>
      <c r="C1219" s="136"/>
      <c r="D1219" s="136"/>
      <c r="E1219" s="136"/>
      <c r="F1219" s="136"/>
      <c r="G1219" s="136"/>
      <c r="H1219" s="136"/>
      <c r="I1219" s="136"/>
      <c r="J1219" s="136"/>
      <c r="K1219" s="136"/>
      <c r="L1219" s="136"/>
      <c r="M1219" s="136"/>
      <c r="N1219" s="136"/>
      <c r="O1219" s="136"/>
      <c r="P1219" s="136"/>
      <c r="Q1219" s="136"/>
      <c r="R1219" s="136"/>
      <c r="S1219" s="136"/>
      <c r="T1219" s="136"/>
      <c r="U1219" s="136"/>
      <c r="V1219" s="136"/>
      <c r="W1219" s="136"/>
      <c r="X1219" s="136"/>
    </row>
    <row r="1220" spans="1:24" s="147" customFormat="1">
      <c r="A1220" s="135"/>
      <c r="B1220" s="146"/>
      <c r="C1220" s="136"/>
      <c r="D1220" s="136"/>
      <c r="E1220" s="136"/>
      <c r="F1220" s="136"/>
      <c r="G1220" s="136"/>
      <c r="H1220" s="136"/>
      <c r="I1220" s="136"/>
      <c r="J1220" s="136"/>
      <c r="K1220" s="136"/>
      <c r="L1220" s="136"/>
      <c r="M1220" s="136"/>
      <c r="N1220" s="136"/>
      <c r="O1220" s="136"/>
      <c r="P1220" s="136"/>
      <c r="Q1220" s="136"/>
      <c r="R1220" s="136"/>
      <c r="S1220" s="136"/>
      <c r="T1220" s="136"/>
      <c r="U1220" s="136"/>
      <c r="V1220" s="136"/>
      <c r="W1220" s="136"/>
      <c r="X1220" s="136"/>
    </row>
    <row r="1221" spans="1:24" s="147" customFormat="1">
      <c r="A1221" s="135"/>
      <c r="B1221" s="146"/>
      <c r="C1221" s="136"/>
      <c r="D1221" s="136"/>
      <c r="E1221" s="136"/>
      <c r="F1221" s="136"/>
      <c r="G1221" s="136"/>
      <c r="H1221" s="136"/>
      <c r="I1221" s="136"/>
      <c r="J1221" s="136"/>
      <c r="K1221" s="136"/>
      <c r="L1221" s="136"/>
      <c r="M1221" s="136"/>
      <c r="N1221" s="136"/>
      <c r="O1221" s="136"/>
      <c r="P1221" s="136"/>
      <c r="Q1221" s="136"/>
      <c r="R1221" s="136"/>
      <c r="S1221" s="136"/>
      <c r="T1221" s="136"/>
      <c r="U1221" s="136"/>
      <c r="V1221" s="136"/>
      <c r="W1221" s="136"/>
      <c r="X1221" s="136"/>
    </row>
    <row r="1222" spans="1:24" s="147" customFormat="1">
      <c r="A1222" s="135"/>
      <c r="B1222" s="146"/>
      <c r="C1222" s="136"/>
      <c r="D1222" s="136"/>
      <c r="E1222" s="136"/>
      <c r="F1222" s="136"/>
      <c r="G1222" s="136"/>
      <c r="H1222" s="136"/>
      <c r="I1222" s="136"/>
      <c r="J1222" s="136"/>
      <c r="K1222" s="136"/>
      <c r="L1222" s="136"/>
      <c r="M1222" s="136"/>
      <c r="N1222" s="136"/>
      <c r="O1222" s="136"/>
      <c r="P1222" s="136"/>
      <c r="Q1222" s="136"/>
      <c r="R1222" s="136"/>
      <c r="S1222" s="136"/>
      <c r="T1222" s="136"/>
      <c r="U1222" s="136"/>
      <c r="V1222" s="136"/>
      <c r="W1222" s="136"/>
      <c r="X1222" s="136"/>
    </row>
    <row r="1223" spans="1:24" s="147" customFormat="1">
      <c r="A1223" s="135"/>
      <c r="B1223" s="146"/>
      <c r="C1223" s="136"/>
      <c r="D1223" s="136"/>
      <c r="E1223" s="136"/>
      <c r="F1223" s="136"/>
      <c r="G1223" s="136"/>
      <c r="H1223" s="136"/>
      <c r="I1223" s="136"/>
      <c r="J1223" s="136"/>
      <c r="K1223" s="136"/>
      <c r="L1223" s="136"/>
      <c r="M1223" s="136"/>
      <c r="N1223" s="136"/>
      <c r="O1223" s="136"/>
      <c r="P1223" s="136"/>
      <c r="Q1223" s="136"/>
      <c r="R1223" s="136"/>
      <c r="S1223" s="136"/>
      <c r="T1223" s="136"/>
      <c r="U1223" s="136"/>
      <c r="V1223" s="136"/>
      <c r="W1223" s="136"/>
      <c r="X1223" s="136"/>
    </row>
    <row r="1224" spans="1:24" s="147" customFormat="1">
      <c r="A1224" s="135"/>
      <c r="B1224" s="146"/>
      <c r="C1224" s="136"/>
      <c r="D1224" s="136"/>
      <c r="E1224" s="136"/>
      <c r="F1224" s="136"/>
      <c r="G1224" s="136"/>
      <c r="H1224" s="136"/>
      <c r="I1224" s="136"/>
      <c r="J1224" s="136"/>
      <c r="K1224" s="136"/>
      <c r="L1224" s="136"/>
      <c r="M1224" s="136"/>
      <c r="N1224" s="136"/>
      <c r="O1224" s="136"/>
      <c r="P1224" s="136"/>
      <c r="Q1224" s="136"/>
      <c r="R1224" s="136"/>
      <c r="S1224" s="136"/>
      <c r="T1224" s="136"/>
      <c r="U1224" s="136"/>
      <c r="V1224" s="136"/>
      <c r="W1224" s="136"/>
      <c r="X1224" s="136"/>
    </row>
    <row r="1225" spans="1:24" s="147" customFormat="1">
      <c r="A1225" s="135"/>
      <c r="B1225" s="146"/>
      <c r="C1225" s="136"/>
      <c r="D1225" s="136"/>
      <c r="E1225" s="136"/>
      <c r="F1225" s="136"/>
      <c r="G1225" s="136"/>
      <c r="H1225" s="136"/>
      <c r="I1225" s="136"/>
      <c r="J1225" s="136"/>
      <c r="K1225" s="136"/>
      <c r="L1225" s="136"/>
      <c r="M1225" s="136"/>
      <c r="N1225" s="136"/>
      <c r="O1225" s="136"/>
      <c r="P1225" s="136"/>
      <c r="Q1225" s="136"/>
      <c r="R1225" s="136"/>
      <c r="S1225" s="136"/>
      <c r="T1225" s="136"/>
      <c r="U1225" s="136"/>
      <c r="V1225" s="136"/>
      <c r="W1225" s="136"/>
      <c r="X1225" s="136"/>
    </row>
    <row r="1226" spans="1:24" s="147" customFormat="1">
      <c r="A1226" s="135"/>
      <c r="B1226" s="146"/>
      <c r="C1226" s="136"/>
      <c r="D1226" s="136"/>
      <c r="E1226" s="136"/>
      <c r="F1226" s="136"/>
      <c r="G1226" s="136"/>
      <c r="H1226" s="136"/>
      <c r="I1226" s="136"/>
      <c r="J1226" s="136"/>
      <c r="K1226" s="136"/>
      <c r="L1226" s="136"/>
      <c r="M1226" s="136"/>
      <c r="N1226" s="136"/>
      <c r="O1226" s="136"/>
      <c r="P1226" s="136"/>
      <c r="Q1226" s="136"/>
      <c r="R1226" s="136"/>
      <c r="S1226" s="136"/>
      <c r="T1226" s="136"/>
      <c r="U1226" s="136"/>
      <c r="V1226" s="136"/>
      <c r="W1226" s="136"/>
      <c r="X1226" s="136"/>
    </row>
    <row r="1227" spans="1:24" s="147" customFormat="1">
      <c r="A1227" s="135"/>
      <c r="B1227" s="146"/>
      <c r="C1227" s="136"/>
      <c r="D1227" s="136"/>
      <c r="E1227" s="136"/>
      <c r="F1227" s="136"/>
      <c r="G1227" s="136"/>
      <c r="H1227" s="136"/>
      <c r="I1227" s="136"/>
      <c r="J1227" s="136"/>
      <c r="K1227" s="136"/>
      <c r="L1227" s="136"/>
      <c r="M1227" s="136"/>
      <c r="N1227" s="136"/>
      <c r="O1227" s="136"/>
      <c r="P1227" s="136"/>
      <c r="Q1227" s="136"/>
      <c r="R1227" s="136"/>
      <c r="S1227" s="136"/>
      <c r="T1227" s="136"/>
      <c r="U1227" s="136"/>
      <c r="V1227" s="136"/>
      <c r="W1227" s="136"/>
      <c r="X1227" s="136"/>
    </row>
    <row r="1228" spans="1:24" s="147" customFormat="1">
      <c r="A1228" s="135"/>
      <c r="B1228" s="146"/>
      <c r="C1228" s="136"/>
      <c r="D1228" s="136"/>
      <c r="E1228" s="136"/>
      <c r="F1228" s="136"/>
      <c r="G1228" s="136"/>
      <c r="H1228" s="136"/>
      <c r="I1228" s="136"/>
      <c r="J1228" s="136"/>
      <c r="K1228" s="136"/>
      <c r="L1228" s="136"/>
      <c r="M1228" s="136"/>
      <c r="N1228" s="136"/>
      <c r="O1228" s="136"/>
      <c r="P1228" s="136"/>
      <c r="Q1228" s="136"/>
      <c r="R1228" s="136"/>
      <c r="S1228" s="136"/>
      <c r="T1228" s="136"/>
      <c r="U1228" s="136"/>
      <c r="V1228" s="136"/>
      <c r="W1228" s="136"/>
      <c r="X1228" s="136"/>
    </row>
    <row r="1229" spans="1:24" s="147" customFormat="1">
      <c r="A1229" s="135"/>
      <c r="B1229" s="146"/>
      <c r="C1229" s="136"/>
      <c r="D1229" s="136"/>
      <c r="E1229" s="136"/>
      <c r="F1229" s="136"/>
      <c r="G1229" s="136"/>
      <c r="H1229" s="136"/>
      <c r="I1229" s="136"/>
      <c r="J1229" s="136"/>
      <c r="K1229" s="136"/>
      <c r="L1229" s="136"/>
      <c r="M1229" s="136"/>
      <c r="N1229" s="136"/>
      <c r="O1229" s="136"/>
      <c r="P1229" s="136"/>
      <c r="Q1229" s="136"/>
      <c r="R1229" s="136"/>
      <c r="S1229" s="136"/>
      <c r="T1229" s="136"/>
      <c r="U1229" s="136"/>
      <c r="V1229" s="136"/>
      <c r="W1229" s="136"/>
      <c r="X1229" s="136"/>
    </row>
    <row r="1230" spans="1:24" s="147" customFormat="1">
      <c r="A1230" s="135"/>
      <c r="B1230" s="146"/>
      <c r="C1230" s="136"/>
      <c r="D1230" s="136"/>
      <c r="E1230" s="136"/>
      <c r="F1230" s="136"/>
      <c r="G1230" s="136"/>
      <c r="H1230" s="136"/>
      <c r="I1230" s="136"/>
      <c r="J1230" s="136"/>
      <c r="K1230" s="136"/>
      <c r="L1230" s="136"/>
      <c r="M1230" s="136"/>
      <c r="N1230" s="136"/>
      <c r="O1230" s="136"/>
      <c r="P1230" s="136"/>
      <c r="Q1230" s="136"/>
      <c r="R1230" s="136"/>
      <c r="S1230" s="136"/>
      <c r="T1230" s="136"/>
      <c r="U1230" s="136"/>
      <c r="V1230" s="136"/>
      <c r="W1230" s="136"/>
      <c r="X1230" s="136"/>
    </row>
    <row r="1231" spans="1:24" s="147" customFormat="1">
      <c r="A1231" s="135"/>
      <c r="B1231" s="146"/>
      <c r="C1231" s="136"/>
      <c r="D1231" s="136"/>
      <c r="E1231" s="136"/>
      <c r="F1231" s="136"/>
      <c r="G1231" s="136"/>
      <c r="H1231" s="136"/>
      <c r="I1231" s="136"/>
      <c r="J1231" s="136"/>
      <c r="K1231" s="136"/>
      <c r="L1231" s="136"/>
      <c r="M1231" s="136"/>
      <c r="N1231" s="136"/>
      <c r="O1231" s="136"/>
      <c r="P1231" s="136"/>
      <c r="Q1231" s="136"/>
      <c r="R1231" s="136"/>
      <c r="S1231" s="136"/>
      <c r="T1231" s="136"/>
      <c r="U1231" s="136"/>
      <c r="V1231" s="136"/>
      <c r="W1231" s="136"/>
      <c r="X1231" s="136"/>
    </row>
    <row r="1232" spans="1:24" s="147" customFormat="1">
      <c r="A1232" s="135"/>
      <c r="B1232" s="146"/>
      <c r="C1232" s="136"/>
      <c r="D1232" s="136"/>
      <c r="E1232" s="136"/>
      <c r="F1232" s="136"/>
      <c r="G1232" s="136"/>
      <c r="H1232" s="136"/>
      <c r="I1232" s="136"/>
      <c r="J1232" s="136"/>
      <c r="K1232" s="136"/>
      <c r="L1232" s="136"/>
      <c r="M1232" s="136"/>
      <c r="N1232" s="136"/>
      <c r="O1232" s="136"/>
      <c r="P1232" s="136"/>
      <c r="Q1232" s="136"/>
      <c r="R1232" s="136"/>
      <c r="S1232" s="136"/>
      <c r="T1232" s="136"/>
      <c r="U1232" s="136"/>
      <c r="V1232" s="136"/>
      <c r="W1232" s="136"/>
      <c r="X1232" s="136"/>
    </row>
    <row r="1233" spans="1:24" s="147" customFormat="1">
      <c r="A1233" s="135"/>
      <c r="B1233" s="146"/>
      <c r="C1233" s="136"/>
      <c r="D1233" s="136"/>
      <c r="E1233" s="136"/>
      <c r="F1233" s="136"/>
      <c r="G1233" s="136"/>
      <c r="H1233" s="136"/>
      <c r="I1233" s="136"/>
      <c r="J1233" s="136"/>
      <c r="K1233" s="136"/>
      <c r="L1233" s="136"/>
      <c r="M1233" s="136"/>
      <c r="N1233" s="136"/>
      <c r="O1233" s="136"/>
      <c r="P1233" s="136"/>
      <c r="Q1233" s="136"/>
      <c r="R1233" s="136"/>
      <c r="S1233" s="136"/>
      <c r="T1233" s="136"/>
      <c r="U1233" s="136"/>
      <c r="V1233" s="136"/>
      <c r="W1233" s="136"/>
      <c r="X1233" s="136"/>
    </row>
    <row r="1234" spans="1:24" s="147" customFormat="1">
      <c r="A1234" s="135"/>
      <c r="B1234" s="146"/>
      <c r="C1234" s="136"/>
      <c r="D1234" s="136"/>
      <c r="E1234" s="136"/>
      <c r="F1234" s="136"/>
      <c r="G1234" s="136"/>
      <c r="H1234" s="136"/>
      <c r="I1234" s="136"/>
      <c r="J1234" s="136"/>
      <c r="K1234" s="136"/>
      <c r="L1234" s="136"/>
      <c r="M1234" s="136"/>
      <c r="N1234" s="136"/>
      <c r="O1234" s="136"/>
      <c r="P1234" s="136"/>
      <c r="Q1234" s="136"/>
      <c r="R1234" s="136"/>
      <c r="S1234" s="136"/>
      <c r="T1234" s="136"/>
      <c r="U1234" s="136"/>
      <c r="V1234" s="136"/>
      <c r="W1234" s="136"/>
      <c r="X1234" s="136"/>
    </row>
    <row r="1235" spans="1:24" s="147" customFormat="1">
      <c r="A1235" s="135"/>
      <c r="B1235" s="146"/>
      <c r="C1235" s="136"/>
      <c r="D1235" s="136"/>
      <c r="E1235" s="136"/>
      <c r="F1235" s="136"/>
      <c r="G1235" s="136"/>
      <c r="H1235" s="136"/>
      <c r="I1235" s="136"/>
      <c r="J1235" s="136"/>
      <c r="K1235" s="136"/>
      <c r="L1235" s="136"/>
      <c r="M1235" s="136"/>
      <c r="N1235" s="136"/>
      <c r="O1235" s="136"/>
      <c r="P1235" s="136"/>
      <c r="Q1235" s="136"/>
      <c r="R1235" s="136"/>
      <c r="S1235" s="136"/>
      <c r="T1235" s="136"/>
      <c r="U1235" s="136"/>
      <c r="V1235" s="136"/>
      <c r="W1235" s="136"/>
      <c r="X1235" s="136"/>
    </row>
    <row r="1236" spans="1:24" s="147" customFormat="1">
      <c r="A1236" s="135"/>
      <c r="B1236" s="146"/>
      <c r="C1236" s="136"/>
      <c r="D1236" s="136"/>
      <c r="E1236" s="136"/>
      <c r="F1236" s="136"/>
      <c r="G1236" s="136"/>
      <c r="H1236" s="136"/>
      <c r="I1236" s="136"/>
      <c r="J1236" s="136"/>
      <c r="K1236" s="136"/>
      <c r="L1236" s="136"/>
      <c r="M1236" s="136"/>
      <c r="N1236" s="136"/>
      <c r="O1236" s="136"/>
      <c r="P1236" s="136"/>
      <c r="Q1236" s="136"/>
      <c r="R1236" s="136"/>
      <c r="S1236" s="136"/>
      <c r="T1236" s="136"/>
      <c r="U1236" s="136"/>
      <c r="V1236" s="136"/>
      <c r="W1236" s="136"/>
      <c r="X1236" s="136"/>
    </row>
    <row r="1237" spans="1:24" s="147" customFormat="1">
      <c r="A1237" s="135"/>
      <c r="B1237" s="146"/>
      <c r="C1237" s="136"/>
      <c r="D1237" s="136"/>
      <c r="E1237" s="136"/>
      <c r="F1237" s="136"/>
      <c r="G1237" s="136"/>
      <c r="H1237" s="136"/>
      <c r="I1237" s="136"/>
      <c r="J1237" s="136"/>
      <c r="K1237" s="136"/>
      <c r="L1237" s="136"/>
      <c r="M1237" s="136"/>
      <c r="N1237" s="136"/>
      <c r="O1237" s="136"/>
      <c r="P1237" s="136"/>
      <c r="Q1237" s="136"/>
      <c r="R1237" s="136"/>
      <c r="S1237" s="136"/>
      <c r="T1237" s="136"/>
      <c r="U1237" s="136"/>
      <c r="V1237" s="136"/>
      <c r="W1237" s="136"/>
      <c r="X1237" s="136"/>
    </row>
    <row r="1238" spans="1:24" s="147" customFormat="1">
      <c r="A1238" s="135"/>
      <c r="B1238" s="146"/>
      <c r="C1238" s="136"/>
      <c r="D1238" s="136"/>
      <c r="E1238" s="136"/>
      <c r="F1238" s="136"/>
      <c r="G1238" s="136"/>
      <c r="H1238" s="136"/>
      <c r="I1238" s="136"/>
      <c r="J1238" s="136"/>
      <c r="K1238" s="136"/>
      <c r="L1238" s="136"/>
      <c r="M1238" s="136"/>
      <c r="N1238" s="136"/>
      <c r="O1238" s="136"/>
      <c r="P1238" s="136"/>
      <c r="Q1238" s="136"/>
      <c r="R1238" s="136"/>
      <c r="S1238" s="136"/>
      <c r="T1238" s="136"/>
      <c r="U1238" s="136"/>
      <c r="V1238" s="136"/>
      <c r="W1238" s="136"/>
      <c r="X1238" s="136"/>
    </row>
    <row r="1239" spans="1:24" s="147" customFormat="1">
      <c r="A1239" s="135"/>
      <c r="B1239" s="146"/>
      <c r="C1239" s="136"/>
      <c r="D1239" s="136"/>
      <c r="E1239" s="136"/>
      <c r="F1239" s="136"/>
      <c r="G1239" s="136"/>
      <c r="H1239" s="136"/>
      <c r="I1239" s="136"/>
      <c r="J1239" s="136"/>
      <c r="K1239" s="136"/>
      <c r="L1239" s="136"/>
      <c r="M1239" s="136"/>
      <c r="N1239" s="136"/>
      <c r="O1239" s="136"/>
      <c r="P1239" s="136"/>
      <c r="Q1239" s="136"/>
      <c r="R1239" s="136"/>
      <c r="S1239" s="136"/>
      <c r="T1239" s="136"/>
      <c r="U1239" s="136"/>
      <c r="V1239" s="136"/>
      <c r="W1239" s="136"/>
      <c r="X1239" s="136"/>
    </row>
    <row r="1240" spans="1:24" s="147" customFormat="1">
      <c r="A1240" s="135"/>
      <c r="B1240" s="146"/>
      <c r="C1240" s="136"/>
      <c r="D1240" s="136"/>
      <c r="E1240" s="136"/>
      <c r="F1240" s="136"/>
      <c r="G1240" s="136"/>
      <c r="H1240" s="136"/>
      <c r="I1240" s="136"/>
      <c r="J1240" s="136"/>
      <c r="K1240" s="136"/>
      <c r="L1240" s="136"/>
      <c r="M1240" s="136"/>
      <c r="N1240" s="136"/>
      <c r="O1240" s="136"/>
      <c r="P1240" s="136"/>
      <c r="Q1240" s="136"/>
      <c r="R1240" s="136"/>
      <c r="S1240" s="136"/>
      <c r="T1240" s="136"/>
      <c r="U1240" s="136"/>
      <c r="V1240" s="136"/>
      <c r="W1240" s="136"/>
      <c r="X1240" s="136"/>
    </row>
    <row r="1241" spans="1:24" s="147" customFormat="1">
      <c r="A1241" s="135"/>
      <c r="B1241" s="146"/>
      <c r="C1241" s="136"/>
      <c r="D1241" s="136"/>
      <c r="E1241" s="136"/>
      <c r="F1241" s="136"/>
      <c r="G1241" s="136"/>
      <c r="H1241" s="136"/>
      <c r="I1241" s="136"/>
      <c r="J1241" s="136"/>
      <c r="K1241" s="136"/>
      <c r="L1241" s="136"/>
      <c r="M1241" s="136"/>
      <c r="N1241" s="136"/>
      <c r="O1241" s="136"/>
      <c r="P1241" s="136"/>
      <c r="Q1241" s="136"/>
      <c r="R1241" s="136"/>
      <c r="S1241" s="136"/>
      <c r="T1241" s="136"/>
      <c r="U1241" s="136"/>
      <c r="V1241" s="136"/>
      <c r="W1241" s="136"/>
      <c r="X1241" s="136"/>
    </row>
    <row r="1242" spans="1:24" s="147" customFormat="1">
      <c r="A1242" s="135"/>
      <c r="B1242" s="146"/>
      <c r="C1242" s="136"/>
      <c r="D1242" s="136"/>
      <c r="E1242" s="136"/>
      <c r="F1242" s="136"/>
      <c r="G1242" s="136"/>
      <c r="H1242" s="136"/>
      <c r="I1242" s="136"/>
      <c r="J1242" s="136"/>
      <c r="K1242" s="136"/>
      <c r="L1242" s="136"/>
      <c r="M1242" s="136"/>
      <c r="N1242" s="136"/>
      <c r="O1242" s="136"/>
      <c r="P1242" s="136"/>
      <c r="Q1242" s="136"/>
      <c r="R1242" s="136"/>
      <c r="S1242" s="136"/>
      <c r="T1242" s="136"/>
      <c r="U1242" s="136"/>
      <c r="V1242" s="136"/>
      <c r="W1242" s="136"/>
      <c r="X1242" s="136"/>
    </row>
    <row r="1243" spans="1:24" s="147" customFormat="1">
      <c r="A1243" s="135"/>
      <c r="B1243" s="146"/>
      <c r="C1243" s="136"/>
      <c r="D1243" s="136"/>
      <c r="E1243" s="136"/>
      <c r="F1243" s="136"/>
      <c r="G1243" s="136"/>
      <c r="H1243" s="136"/>
      <c r="I1243" s="136"/>
      <c r="J1243" s="136"/>
      <c r="K1243" s="136"/>
      <c r="L1243" s="136"/>
      <c r="M1243" s="136"/>
      <c r="N1243" s="136"/>
      <c r="O1243" s="136"/>
      <c r="P1243" s="136"/>
      <c r="Q1243" s="136"/>
      <c r="R1243" s="136"/>
      <c r="S1243" s="136"/>
      <c r="T1243" s="136"/>
      <c r="U1243" s="136"/>
      <c r="V1243" s="136"/>
      <c r="W1243" s="136"/>
      <c r="X1243" s="136"/>
    </row>
    <row r="1244" spans="1:24" s="147" customFormat="1">
      <c r="A1244" s="135"/>
      <c r="B1244" s="146"/>
      <c r="C1244" s="136"/>
      <c r="D1244" s="136"/>
      <c r="E1244" s="136"/>
      <c r="F1244" s="136"/>
      <c r="G1244" s="136"/>
      <c r="H1244" s="136"/>
      <c r="I1244" s="136"/>
      <c r="J1244" s="136"/>
      <c r="K1244" s="136"/>
      <c r="L1244" s="136"/>
      <c r="M1244" s="136"/>
      <c r="N1244" s="136"/>
      <c r="O1244" s="136"/>
      <c r="P1244" s="136"/>
      <c r="Q1244" s="136"/>
      <c r="R1244" s="136"/>
      <c r="S1244" s="136"/>
      <c r="T1244" s="136"/>
      <c r="U1244" s="136"/>
      <c r="V1244" s="136"/>
      <c r="W1244" s="136"/>
      <c r="X1244" s="136"/>
    </row>
    <row r="1245" spans="1:24" s="147" customFormat="1">
      <c r="A1245" s="135"/>
      <c r="B1245" s="146"/>
      <c r="C1245" s="136"/>
      <c r="D1245" s="136"/>
      <c r="E1245" s="136"/>
      <c r="F1245" s="136"/>
      <c r="G1245" s="136"/>
      <c r="H1245" s="136"/>
      <c r="I1245" s="136"/>
      <c r="J1245" s="136"/>
      <c r="K1245" s="136"/>
      <c r="L1245" s="136"/>
      <c r="M1245" s="136"/>
      <c r="N1245" s="136"/>
      <c r="O1245" s="136"/>
      <c r="P1245" s="136"/>
      <c r="Q1245" s="136"/>
      <c r="R1245" s="136"/>
      <c r="S1245" s="136"/>
      <c r="T1245" s="136"/>
      <c r="U1245" s="136"/>
      <c r="V1245" s="136"/>
      <c r="W1245" s="136"/>
      <c r="X1245" s="136"/>
    </row>
    <row r="1246" spans="1:24" s="147" customFormat="1">
      <c r="A1246" s="135"/>
      <c r="B1246" s="146"/>
      <c r="C1246" s="136"/>
      <c r="D1246" s="136"/>
      <c r="E1246" s="136"/>
      <c r="F1246" s="136"/>
      <c r="G1246" s="136"/>
      <c r="H1246" s="136"/>
      <c r="I1246" s="136"/>
      <c r="J1246" s="136"/>
      <c r="K1246" s="136"/>
      <c r="L1246" s="136"/>
      <c r="M1246" s="136"/>
      <c r="N1246" s="136"/>
      <c r="O1246" s="136"/>
      <c r="P1246" s="136"/>
      <c r="Q1246" s="136"/>
      <c r="R1246" s="136"/>
      <c r="S1246" s="136"/>
      <c r="T1246" s="136"/>
      <c r="U1246" s="136"/>
      <c r="V1246" s="136"/>
      <c r="W1246" s="136"/>
      <c r="X1246" s="136"/>
    </row>
    <row r="1247" spans="1:24" s="147" customFormat="1">
      <c r="A1247" s="135"/>
      <c r="B1247" s="146"/>
      <c r="C1247" s="136"/>
      <c r="D1247" s="136"/>
      <c r="E1247" s="136"/>
      <c r="F1247" s="136"/>
      <c r="G1247" s="136"/>
      <c r="H1247" s="136"/>
      <c r="I1247" s="136"/>
      <c r="J1247" s="136"/>
      <c r="K1247" s="136"/>
      <c r="L1247" s="136"/>
      <c r="M1247" s="136"/>
      <c r="N1247" s="136"/>
      <c r="O1247" s="136"/>
      <c r="P1247" s="136"/>
      <c r="Q1247" s="136"/>
      <c r="R1247" s="136"/>
      <c r="S1247" s="136"/>
      <c r="T1247" s="136"/>
      <c r="U1247" s="136"/>
      <c r="V1247" s="136"/>
      <c r="W1247" s="136"/>
      <c r="X1247" s="136"/>
    </row>
    <row r="1248" spans="1:24" s="147" customFormat="1">
      <c r="A1248" s="135"/>
      <c r="B1248" s="146"/>
      <c r="C1248" s="136"/>
      <c r="D1248" s="136"/>
      <c r="E1248" s="136"/>
      <c r="F1248" s="136"/>
      <c r="G1248" s="136"/>
      <c r="H1248" s="136"/>
      <c r="I1248" s="136"/>
      <c r="J1248" s="136"/>
      <c r="K1248" s="136"/>
      <c r="L1248" s="136"/>
      <c r="M1248" s="136"/>
      <c r="N1248" s="136"/>
      <c r="O1248" s="136"/>
      <c r="P1248" s="136"/>
      <c r="Q1248" s="136"/>
      <c r="R1248" s="136"/>
      <c r="S1248" s="136"/>
      <c r="T1248" s="136"/>
      <c r="U1248" s="136"/>
      <c r="V1248" s="136"/>
      <c r="W1248" s="136"/>
      <c r="X1248" s="136"/>
    </row>
    <row r="1249" spans="1:24" s="147" customFormat="1">
      <c r="A1249" s="135"/>
      <c r="B1249" s="146"/>
      <c r="C1249" s="136"/>
      <c r="D1249" s="136"/>
      <c r="E1249" s="136"/>
      <c r="F1249" s="136"/>
      <c r="G1249" s="136"/>
      <c r="H1249" s="136"/>
      <c r="I1249" s="136"/>
      <c r="J1249" s="136"/>
      <c r="K1249" s="136"/>
      <c r="L1249" s="136"/>
      <c r="M1249" s="136"/>
      <c r="N1249" s="136"/>
      <c r="O1249" s="136"/>
      <c r="P1249" s="136"/>
      <c r="Q1249" s="136"/>
      <c r="R1249" s="136"/>
      <c r="S1249" s="136"/>
      <c r="T1249" s="136"/>
      <c r="U1249" s="136"/>
      <c r="V1249" s="136"/>
      <c r="W1249" s="136"/>
      <c r="X1249" s="136"/>
    </row>
    <row r="1250" spans="1:24" s="147" customFormat="1">
      <c r="A1250" s="135"/>
      <c r="B1250" s="146"/>
      <c r="C1250" s="136"/>
      <c r="D1250" s="136"/>
      <c r="E1250" s="136"/>
      <c r="F1250" s="136"/>
      <c r="G1250" s="136"/>
      <c r="H1250" s="136"/>
      <c r="I1250" s="136"/>
      <c r="J1250" s="136"/>
      <c r="K1250" s="136"/>
      <c r="L1250" s="136"/>
      <c r="M1250" s="136"/>
      <c r="N1250" s="136"/>
      <c r="O1250" s="136"/>
      <c r="P1250" s="136"/>
      <c r="Q1250" s="136"/>
      <c r="R1250" s="136"/>
      <c r="S1250" s="136"/>
      <c r="T1250" s="136"/>
      <c r="U1250" s="136"/>
      <c r="V1250" s="136"/>
      <c r="W1250" s="136"/>
      <c r="X1250" s="136"/>
    </row>
    <row r="1251" spans="1:24" s="147" customFormat="1">
      <c r="A1251" s="135"/>
      <c r="B1251" s="146"/>
      <c r="C1251" s="136"/>
      <c r="D1251" s="136"/>
      <c r="E1251" s="136"/>
      <c r="F1251" s="136"/>
      <c r="G1251" s="136"/>
      <c r="H1251" s="136"/>
      <c r="I1251" s="136"/>
      <c r="J1251" s="136"/>
      <c r="K1251" s="136"/>
      <c r="L1251" s="136"/>
      <c r="M1251" s="136"/>
      <c r="N1251" s="136"/>
      <c r="O1251" s="136"/>
      <c r="P1251" s="136"/>
      <c r="Q1251" s="136"/>
      <c r="R1251" s="136"/>
      <c r="S1251" s="136"/>
      <c r="T1251" s="136"/>
      <c r="U1251" s="136"/>
      <c r="V1251" s="136"/>
      <c r="W1251" s="136"/>
      <c r="X1251" s="136"/>
    </row>
    <row r="1252" spans="1:24" s="147" customFormat="1">
      <c r="A1252" s="135"/>
      <c r="B1252" s="146"/>
      <c r="C1252" s="136"/>
      <c r="D1252" s="136"/>
      <c r="E1252" s="136"/>
      <c r="F1252" s="136"/>
      <c r="G1252" s="136"/>
      <c r="H1252" s="136"/>
      <c r="I1252" s="136"/>
      <c r="J1252" s="136"/>
      <c r="K1252" s="136"/>
      <c r="L1252" s="136"/>
      <c r="M1252" s="136"/>
      <c r="N1252" s="136"/>
      <c r="O1252" s="136"/>
      <c r="P1252" s="136"/>
      <c r="Q1252" s="136"/>
      <c r="R1252" s="136"/>
      <c r="S1252" s="136"/>
      <c r="T1252" s="136"/>
      <c r="U1252" s="136"/>
      <c r="V1252" s="136"/>
      <c r="W1252" s="136"/>
      <c r="X1252" s="136"/>
    </row>
    <row r="1253" spans="1:24" s="147" customFormat="1">
      <c r="A1253" s="135"/>
      <c r="B1253" s="146"/>
      <c r="C1253" s="136"/>
      <c r="D1253" s="136"/>
      <c r="E1253" s="136"/>
      <c r="F1253" s="136"/>
      <c r="G1253" s="136"/>
      <c r="H1253" s="136"/>
      <c r="I1253" s="136"/>
      <c r="J1253" s="136"/>
      <c r="K1253" s="136"/>
      <c r="L1253" s="136"/>
      <c r="M1253" s="136"/>
      <c r="N1253" s="136"/>
      <c r="O1253" s="136"/>
      <c r="P1253" s="136"/>
      <c r="Q1253" s="136"/>
      <c r="R1253" s="136"/>
      <c r="S1253" s="136"/>
      <c r="T1253" s="136"/>
      <c r="U1253" s="136"/>
      <c r="V1253" s="136"/>
      <c r="W1253" s="136"/>
      <c r="X1253" s="136"/>
    </row>
    <row r="1254" spans="1:24" s="147" customFormat="1">
      <c r="A1254" s="135"/>
      <c r="B1254" s="146"/>
      <c r="C1254" s="136"/>
      <c r="D1254" s="136"/>
      <c r="E1254" s="136"/>
      <c r="F1254" s="136"/>
      <c r="G1254" s="136"/>
      <c r="H1254" s="136"/>
      <c r="I1254" s="136"/>
      <c r="J1254" s="136"/>
      <c r="K1254" s="136"/>
      <c r="L1254" s="136"/>
      <c r="M1254" s="136"/>
      <c r="N1254" s="136"/>
      <c r="O1254" s="136"/>
      <c r="P1254" s="136"/>
      <c r="Q1254" s="136"/>
      <c r="R1254" s="136"/>
      <c r="S1254" s="136"/>
      <c r="T1254" s="136"/>
      <c r="U1254" s="136"/>
      <c r="V1254" s="136"/>
      <c r="W1254" s="136"/>
      <c r="X1254" s="136"/>
    </row>
    <row r="1255" spans="1:24" s="147" customFormat="1">
      <c r="A1255" s="135"/>
      <c r="B1255" s="146"/>
      <c r="C1255" s="136"/>
      <c r="D1255" s="136"/>
      <c r="E1255" s="136"/>
      <c r="F1255" s="136"/>
      <c r="G1255" s="136"/>
      <c r="H1255" s="136"/>
      <c r="I1255" s="136"/>
      <c r="J1255" s="136"/>
      <c r="K1255" s="136"/>
      <c r="L1255" s="136"/>
      <c r="M1255" s="136"/>
      <c r="N1255" s="136"/>
      <c r="O1255" s="136"/>
      <c r="P1255" s="136"/>
      <c r="Q1255" s="136"/>
      <c r="R1255" s="136"/>
      <c r="S1255" s="136"/>
      <c r="T1255" s="136"/>
      <c r="U1255" s="136"/>
      <c r="V1255" s="136"/>
      <c r="W1255" s="136"/>
      <c r="X1255" s="136"/>
    </row>
    <row r="1256" spans="1:24" s="147" customFormat="1">
      <c r="A1256" s="135"/>
      <c r="B1256" s="146"/>
      <c r="C1256" s="136"/>
      <c r="D1256" s="136"/>
      <c r="E1256" s="136"/>
      <c r="F1256" s="136"/>
      <c r="G1256" s="136"/>
      <c r="H1256" s="136"/>
      <c r="I1256" s="136"/>
      <c r="J1256" s="136"/>
      <c r="K1256" s="136"/>
      <c r="L1256" s="136"/>
      <c r="M1256" s="136"/>
      <c r="N1256" s="136"/>
      <c r="O1256" s="136"/>
      <c r="P1256" s="136"/>
      <c r="Q1256" s="136"/>
      <c r="R1256" s="136"/>
      <c r="S1256" s="136"/>
      <c r="T1256" s="136"/>
      <c r="U1256" s="136"/>
      <c r="V1256" s="136"/>
      <c r="W1256" s="136"/>
      <c r="X1256" s="136"/>
    </row>
    <row r="1257" spans="1:24" s="147" customFormat="1">
      <c r="A1257" s="135"/>
      <c r="B1257" s="146"/>
      <c r="C1257" s="136"/>
      <c r="D1257" s="136"/>
      <c r="E1257" s="136"/>
      <c r="F1257" s="136"/>
      <c r="G1257" s="136"/>
      <c r="H1257" s="136"/>
      <c r="I1257" s="136"/>
      <c r="J1257" s="136"/>
      <c r="K1257" s="136"/>
      <c r="L1257" s="136"/>
      <c r="M1257" s="136"/>
      <c r="N1257" s="136"/>
      <c r="O1257" s="136"/>
      <c r="P1257" s="136"/>
      <c r="Q1257" s="136"/>
      <c r="R1257" s="136"/>
      <c r="S1257" s="136"/>
      <c r="T1257" s="136"/>
      <c r="U1257" s="136"/>
      <c r="V1257" s="136"/>
      <c r="W1257" s="136"/>
      <c r="X1257" s="136"/>
    </row>
    <row r="1258" spans="1:24" s="147" customFormat="1">
      <c r="A1258" s="135"/>
      <c r="B1258" s="146"/>
      <c r="C1258" s="136"/>
      <c r="D1258" s="136"/>
      <c r="E1258" s="136"/>
      <c r="F1258" s="136"/>
      <c r="G1258" s="136"/>
      <c r="H1258" s="136"/>
      <c r="I1258" s="136"/>
      <c r="J1258" s="136"/>
      <c r="K1258" s="136"/>
      <c r="L1258" s="136"/>
      <c r="M1258" s="136"/>
      <c r="N1258" s="136"/>
      <c r="O1258" s="136"/>
      <c r="P1258" s="136"/>
      <c r="Q1258" s="136"/>
      <c r="R1258" s="136"/>
      <c r="S1258" s="136"/>
      <c r="T1258" s="136"/>
      <c r="U1258" s="136"/>
      <c r="V1258" s="136"/>
      <c r="W1258" s="136"/>
      <c r="X1258" s="136"/>
    </row>
    <row r="1259" spans="1:24" s="147" customFormat="1">
      <c r="A1259" s="135"/>
      <c r="B1259" s="146"/>
      <c r="C1259" s="136"/>
      <c r="D1259" s="136"/>
      <c r="E1259" s="136"/>
      <c r="F1259" s="136"/>
      <c r="G1259" s="136"/>
      <c r="H1259" s="136"/>
      <c r="I1259" s="136"/>
      <c r="J1259" s="136"/>
      <c r="K1259" s="136"/>
      <c r="L1259" s="136"/>
      <c r="M1259" s="136"/>
      <c r="N1259" s="136"/>
      <c r="O1259" s="136"/>
      <c r="P1259" s="136"/>
      <c r="Q1259" s="136"/>
      <c r="R1259" s="136"/>
      <c r="S1259" s="136"/>
      <c r="T1259" s="136"/>
      <c r="U1259" s="136"/>
      <c r="V1259" s="136"/>
      <c r="W1259" s="136"/>
      <c r="X1259" s="136"/>
    </row>
    <row r="1260" spans="1:24" s="147" customFormat="1">
      <c r="A1260" s="135"/>
      <c r="B1260" s="146"/>
      <c r="C1260" s="136"/>
      <c r="D1260" s="136"/>
      <c r="E1260" s="136"/>
      <c r="F1260" s="136"/>
      <c r="G1260" s="136"/>
      <c r="H1260" s="136"/>
      <c r="I1260" s="136"/>
      <c r="J1260" s="136"/>
      <c r="K1260" s="136"/>
      <c r="L1260" s="136"/>
      <c r="M1260" s="136"/>
      <c r="N1260" s="136"/>
      <c r="O1260" s="136"/>
      <c r="P1260" s="136"/>
      <c r="Q1260" s="136"/>
      <c r="R1260" s="136"/>
      <c r="S1260" s="136"/>
      <c r="T1260" s="136"/>
      <c r="U1260" s="136"/>
      <c r="V1260" s="136"/>
      <c r="W1260" s="136"/>
      <c r="X1260" s="136"/>
    </row>
    <row r="1261" spans="1:24" s="147" customFormat="1">
      <c r="A1261" s="135"/>
      <c r="B1261" s="146"/>
      <c r="C1261" s="136"/>
      <c r="D1261" s="136"/>
      <c r="E1261" s="136"/>
      <c r="F1261" s="136"/>
      <c r="G1261" s="136"/>
      <c r="H1261" s="136"/>
      <c r="I1261" s="136"/>
      <c r="J1261" s="136"/>
      <c r="K1261" s="136"/>
      <c r="L1261" s="136"/>
      <c r="M1261" s="136"/>
      <c r="N1261" s="136"/>
      <c r="O1261" s="136"/>
      <c r="P1261" s="136"/>
      <c r="Q1261" s="136"/>
      <c r="R1261" s="136"/>
      <c r="S1261" s="136"/>
      <c r="T1261" s="136"/>
      <c r="U1261" s="136"/>
      <c r="V1261" s="136"/>
      <c r="W1261" s="136"/>
      <c r="X1261" s="136"/>
    </row>
    <row r="1262" spans="1:24" s="147" customFormat="1">
      <c r="A1262" s="135"/>
      <c r="B1262" s="146"/>
      <c r="C1262" s="136"/>
      <c r="D1262" s="136"/>
      <c r="E1262" s="136"/>
      <c r="F1262" s="136"/>
      <c r="G1262" s="136"/>
      <c r="H1262" s="136"/>
      <c r="I1262" s="136"/>
      <c r="J1262" s="136"/>
      <c r="K1262" s="136"/>
      <c r="L1262" s="136"/>
      <c r="M1262" s="136"/>
      <c r="N1262" s="136"/>
      <c r="O1262" s="136"/>
      <c r="P1262" s="136"/>
      <c r="Q1262" s="136"/>
      <c r="R1262" s="136"/>
      <c r="S1262" s="136"/>
      <c r="T1262" s="136"/>
      <c r="U1262" s="136"/>
      <c r="V1262" s="136"/>
      <c r="W1262" s="136"/>
      <c r="X1262" s="136"/>
    </row>
    <row r="1263" spans="1:24" s="147" customFormat="1">
      <c r="A1263" s="135"/>
      <c r="B1263" s="146"/>
      <c r="C1263" s="136"/>
      <c r="D1263" s="136"/>
      <c r="E1263" s="136"/>
      <c r="F1263" s="136"/>
      <c r="G1263" s="136"/>
      <c r="H1263" s="136"/>
      <c r="I1263" s="136"/>
      <c r="J1263" s="136"/>
      <c r="K1263" s="136"/>
      <c r="L1263" s="136"/>
      <c r="M1263" s="136"/>
      <c r="N1263" s="136"/>
      <c r="O1263" s="136"/>
      <c r="P1263" s="136"/>
      <c r="Q1263" s="136"/>
      <c r="R1263" s="136"/>
      <c r="S1263" s="136"/>
      <c r="T1263" s="136"/>
      <c r="U1263" s="136"/>
      <c r="V1263" s="136"/>
      <c r="W1263" s="136"/>
      <c r="X1263" s="136"/>
    </row>
    <row r="1264" spans="1:24" s="147" customFormat="1">
      <c r="A1264" s="135"/>
      <c r="B1264" s="146"/>
      <c r="C1264" s="136"/>
      <c r="D1264" s="136"/>
      <c r="E1264" s="136"/>
      <c r="F1264" s="136"/>
      <c r="G1264" s="136"/>
      <c r="H1264" s="136"/>
      <c r="I1264" s="136"/>
      <c r="J1264" s="136"/>
      <c r="K1264" s="136"/>
      <c r="L1264" s="136"/>
      <c r="M1264" s="136"/>
      <c r="N1264" s="136"/>
      <c r="O1264" s="136"/>
      <c r="P1264" s="136"/>
      <c r="Q1264" s="136"/>
      <c r="R1264" s="136"/>
      <c r="S1264" s="136"/>
      <c r="T1264" s="136"/>
      <c r="U1264" s="136"/>
      <c r="V1264" s="136"/>
      <c r="W1264" s="136"/>
      <c r="X1264" s="136"/>
    </row>
    <row r="1265" spans="1:24" s="147" customFormat="1">
      <c r="A1265" s="135"/>
      <c r="B1265" s="146"/>
      <c r="C1265" s="136"/>
      <c r="D1265" s="136"/>
      <c r="E1265" s="136"/>
      <c r="F1265" s="136"/>
      <c r="G1265" s="136"/>
      <c r="H1265" s="136"/>
      <c r="I1265" s="136"/>
      <c r="J1265" s="136"/>
      <c r="K1265" s="136"/>
      <c r="L1265" s="136"/>
      <c r="M1265" s="136"/>
      <c r="N1265" s="136"/>
      <c r="O1265" s="136"/>
      <c r="P1265" s="136"/>
      <c r="Q1265" s="136"/>
      <c r="R1265" s="136"/>
      <c r="S1265" s="136"/>
      <c r="T1265" s="136"/>
      <c r="U1265" s="136"/>
      <c r="V1265" s="136"/>
      <c r="W1265" s="136"/>
      <c r="X1265" s="136"/>
    </row>
    <row r="1266" spans="1:24" s="147" customFormat="1">
      <c r="A1266" s="135"/>
      <c r="B1266" s="146"/>
      <c r="C1266" s="136"/>
      <c r="D1266" s="136"/>
      <c r="E1266" s="136"/>
      <c r="F1266" s="136"/>
      <c r="G1266" s="136"/>
      <c r="H1266" s="136"/>
      <c r="I1266" s="136"/>
      <c r="J1266" s="136"/>
      <c r="K1266" s="136"/>
      <c r="L1266" s="136"/>
      <c r="M1266" s="136"/>
      <c r="N1266" s="136"/>
      <c r="O1266" s="136"/>
      <c r="P1266" s="136"/>
      <c r="Q1266" s="136"/>
      <c r="R1266" s="136"/>
      <c r="S1266" s="136"/>
      <c r="T1266" s="136"/>
      <c r="U1266" s="136"/>
      <c r="V1266" s="136"/>
      <c r="W1266" s="136"/>
      <c r="X1266" s="136"/>
    </row>
    <row r="1267" spans="1:24" s="147" customFormat="1">
      <c r="A1267" s="135"/>
      <c r="B1267" s="146"/>
      <c r="C1267" s="136"/>
      <c r="D1267" s="136"/>
      <c r="E1267" s="136"/>
      <c r="F1267" s="136"/>
      <c r="G1267" s="136"/>
      <c r="H1267" s="136"/>
      <c r="I1267" s="136"/>
      <c r="J1267" s="136"/>
      <c r="K1267" s="136"/>
      <c r="L1267" s="136"/>
      <c r="M1267" s="136"/>
      <c r="N1267" s="136"/>
      <c r="O1267" s="136"/>
      <c r="P1267" s="136"/>
      <c r="Q1267" s="136"/>
      <c r="R1267" s="136"/>
      <c r="S1267" s="136"/>
      <c r="T1267" s="136"/>
      <c r="U1267" s="136"/>
      <c r="V1267" s="136"/>
      <c r="W1267" s="136"/>
      <c r="X1267" s="136"/>
    </row>
    <row r="1268" spans="1:24" s="147" customFormat="1">
      <c r="A1268" s="135"/>
      <c r="B1268" s="146"/>
      <c r="C1268" s="136"/>
      <c r="D1268" s="136"/>
      <c r="E1268" s="136"/>
      <c r="F1268" s="136"/>
      <c r="G1268" s="136"/>
      <c r="H1268" s="136"/>
      <c r="I1268" s="136"/>
      <c r="J1268" s="136"/>
      <c r="K1268" s="136"/>
      <c r="L1268" s="136"/>
      <c r="M1268" s="136"/>
      <c r="N1268" s="136"/>
      <c r="O1268" s="136"/>
      <c r="P1268" s="136"/>
      <c r="Q1268" s="136"/>
      <c r="R1268" s="136"/>
      <c r="S1268" s="136"/>
      <c r="T1268" s="136"/>
      <c r="U1268" s="136"/>
      <c r="V1268" s="136"/>
      <c r="W1268" s="136"/>
      <c r="X1268" s="136"/>
    </row>
    <row r="1269" spans="1:24" s="147" customFormat="1">
      <c r="A1269" s="135"/>
      <c r="B1269" s="146"/>
      <c r="C1269" s="136"/>
      <c r="D1269" s="136"/>
      <c r="E1269" s="136"/>
      <c r="F1269" s="136"/>
      <c r="G1269" s="136"/>
      <c r="H1269" s="136"/>
      <c r="I1269" s="136"/>
      <c r="J1269" s="136"/>
      <c r="K1269" s="136"/>
      <c r="L1269" s="136"/>
      <c r="M1269" s="136"/>
      <c r="N1269" s="136"/>
      <c r="O1269" s="136"/>
      <c r="P1269" s="136"/>
      <c r="Q1269" s="136"/>
      <c r="R1269" s="136"/>
      <c r="S1269" s="136"/>
      <c r="T1269" s="136"/>
      <c r="U1269" s="136"/>
      <c r="V1269" s="136"/>
      <c r="W1269" s="136"/>
      <c r="X1269" s="136"/>
    </row>
    <row r="1270" spans="1:24" s="147" customFormat="1">
      <c r="A1270" s="135"/>
      <c r="B1270" s="146"/>
      <c r="C1270" s="136"/>
      <c r="D1270" s="136"/>
      <c r="E1270" s="136"/>
      <c r="F1270" s="136"/>
      <c r="G1270" s="136"/>
      <c r="H1270" s="136"/>
      <c r="I1270" s="136"/>
      <c r="J1270" s="136"/>
      <c r="K1270" s="136"/>
      <c r="L1270" s="136"/>
      <c r="M1270" s="136"/>
      <c r="N1270" s="136"/>
      <c r="O1270" s="136"/>
      <c r="P1270" s="136"/>
      <c r="Q1270" s="136"/>
      <c r="R1270" s="136"/>
      <c r="S1270" s="136"/>
      <c r="T1270" s="136"/>
      <c r="U1270" s="136"/>
      <c r="V1270" s="136"/>
      <c r="W1270" s="136"/>
      <c r="X1270" s="136"/>
    </row>
    <row r="1271" spans="1:24" s="147" customFormat="1">
      <c r="A1271" s="135"/>
      <c r="B1271" s="146"/>
      <c r="C1271" s="136"/>
      <c r="D1271" s="136"/>
      <c r="E1271" s="136"/>
      <c r="F1271" s="136"/>
      <c r="G1271" s="136"/>
      <c r="H1271" s="136"/>
      <c r="I1271" s="136"/>
      <c r="J1271" s="136"/>
      <c r="K1271" s="136"/>
      <c r="L1271" s="136"/>
      <c r="M1271" s="136"/>
      <c r="N1271" s="136"/>
      <c r="O1271" s="136"/>
      <c r="P1271" s="136"/>
      <c r="Q1271" s="136"/>
      <c r="R1271" s="136"/>
      <c r="S1271" s="136"/>
      <c r="T1271" s="136"/>
      <c r="U1271" s="136"/>
      <c r="V1271" s="136"/>
      <c r="W1271" s="136"/>
      <c r="X1271" s="136"/>
    </row>
    <row r="1272" spans="1:24" s="147" customFormat="1">
      <c r="A1272" s="135"/>
      <c r="B1272" s="146"/>
      <c r="C1272" s="136"/>
      <c r="D1272" s="136"/>
      <c r="E1272" s="136"/>
      <c r="F1272" s="136"/>
      <c r="G1272" s="136"/>
      <c r="H1272" s="136"/>
      <c r="I1272" s="136"/>
      <c r="J1272" s="136"/>
      <c r="K1272" s="136"/>
      <c r="L1272" s="136"/>
      <c r="M1272" s="136"/>
      <c r="N1272" s="136"/>
      <c r="O1272" s="136"/>
      <c r="P1272" s="136"/>
      <c r="Q1272" s="136"/>
      <c r="R1272" s="136"/>
      <c r="S1272" s="136"/>
      <c r="T1272" s="136"/>
      <c r="U1272" s="136"/>
      <c r="V1272" s="136"/>
      <c r="W1272" s="136"/>
      <c r="X1272" s="136"/>
    </row>
    <row r="1273" spans="1:24" s="147" customFormat="1">
      <c r="A1273" s="135"/>
      <c r="B1273" s="146"/>
      <c r="C1273" s="136"/>
      <c r="D1273" s="136"/>
      <c r="E1273" s="136"/>
      <c r="F1273" s="136"/>
      <c r="G1273" s="136"/>
      <c r="H1273" s="136"/>
      <c r="I1273" s="136"/>
      <c r="J1273" s="136"/>
      <c r="K1273" s="136"/>
      <c r="L1273" s="136"/>
      <c r="M1273" s="136"/>
      <c r="N1273" s="136"/>
      <c r="O1273" s="136"/>
      <c r="P1273" s="136"/>
      <c r="Q1273" s="136"/>
      <c r="R1273" s="136"/>
      <c r="S1273" s="136"/>
      <c r="T1273" s="136"/>
      <c r="U1273" s="136"/>
      <c r="V1273" s="136"/>
      <c r="W1273" s="136"/>
      <c r="X1273" s="136"/>
    </row>
    <row r="1274" spans="1:24" s="147" customFormat="1">
      <c r="A1274" s="135"/>
      <c r="B1274" s="146"/>
      <c r="C1274" s="136"/>
      <c r="D1274" s="136"/>
      <c r="E1274" s="136"/>
      <c r="F1274" s="136"/>
      <c r="G1274" s="136"/>
      <c r="H1274" s="136"/>
      <c r="I1274" s="136"/>
      <c r="J1274" s="136"/>
      <c r="K1274" s="136"/>
      <c r="L1274" s="136"/>
      <c r="M1274" s="136"/>
      <c r="N1274" s="136"/>
      <c r="O1274" s="136"/>
      <c r="P1274" s="136"/>
      <c r="Q1274" s="136"/>
      <c r="R1274" s="136"/>
      <c r="S1274" s="136"/>
      <c r="T1274" s="136"/>
      <c r="U1274" s="136"/>
      <c r="V1274" s="136"/>
      <c r="W1274" s="136"/>
      <c r="X1274" s="136"/>
    </row>
    <row r="1275" spans="1:24" s="147" customFormat="1">
      <c r="A1275" s="135"/>
      <c r="B1275" s="146"/>
      <c r="C1275" s="136"/>
      <c r="D1275" s="136"/>
      <c r="E1275" s="136"/>
      <c r="F1275" s="136"/>
      <c r="G1275" s="136"/>
      <c r="H1275" s="136"/>
      <c r="I1275" s="136"/>
      <c r="J1275" s="136"/>
      <c r="K1275" s="136"/>
      <c r="L1275" s="136"/>
      <c r="M1275" s="136"/>
      <c r="N1275" s="136"/>
      <c r="O1275" s="136"/>
      <c r="P1275" s="136"/>
      <c r="Q1275" s="136"/>
      <c r="R1275" s="136"/>
      <c r="S1275" s="136"/>
      <c r="T1275" s="136"/>
      <c r="U1275" s="136"/>
      <c r="V1275" s="136"/>
      <c r="W1275" s="136"/>
      <c r="X1275" s="136"/>
    </row>
    <row r="1276" spans="1:24" s="147" customFormat="1">
      <c r="A1276" s="135"/>
      <c r="B1276" s="146"/>
      <c r="C1276" s="136"/>
      <c r="D1276" s="136"/>
      <c r="E1276" s="136"/>
      <c r="F1276" s="136"/>
      <c r="G1276" s="136"/>
      <c r="H1276" s="136"/>
      <c r="I1276" s="136"/>
      <c r="J1276" s="136"/>
      <c r="K1276" s="136"/>
      <c r="L1276" s="136"/>
      <c r="M1276" s="136"/>
      <c r="N1276" s="136"/>
      <c r="O1276" s="136"/>
      <c r="P1276" s="136"/>
      <c r="Q1276" s="136"/>
      <c r="R1276" s="136"/>
      <c r="S1276" s="136"/>
      <c r="T1276" s="136"/>
      <c r="U1276" s="136"/>
      <c r="V1276" s="136"/>
      <c r="W1276" s="136"/>
      <c r="X1276" s="136"/>
    </row>
    <row r="1277" spans="1:24" s="147" customFormat="1">
      <c r="A1277" s="135"/>
      <c r="B1277" s="146"/>
      <c r="C1277" s="136"/>
      <c r="D1277" s="136"/>
      <c r="E1277" s="136"/>
      <c r="F1277" s="136"/>
      <c r="G1277" s="136"/>
      <c r="H1277" s="136"/>
      <c r="I1277" s="136"/>
      <c r="J1277" s="136"/>
      <c r="K1277" s="136"/>
      <c r="L1277" s="136"/>
      <c r="M1277" s="136"/>
      <c r="N1277" s="136"/>
      <c r="O1277" s="136"/>
      <c r="P1277" s="136"/>
      <c r="Q1277" s="136"/>
      <c r="R1277" s="136"/>
      <c r="S1277" s="136"/>
      <c r="T1277" s="136"/>
      <c r="U1277" s="136"/>
      <c r="V1277" s="136"/>
      <c r="W1277" s="136"/>
      <c r="X1277" s="136"/>
    </row>
    <row r="1278" spans="1:24" s="147" customFormat="1">
      <c r="A1278" s="135"/>
      <c r="B1278" s="146"/>
      <c r="C1278" s="136"/>
      <c r="D1278" s="136"/>
      <c r="E1278" s="136"/>
      <c r="F1278" s="136"/>
      <c r="G1278" s="136"/>
      <c r="H1278" s="136"/>
      <c r="I1278" s="136"/>
      <c r="J1278" s="136"/>
      <c r="K1278" s="136"/>
      <c r="L1278" s="136"/>
      <c r="M1278" s="136"/>
      <c r="N1278" s="136"/>
      <c r="O1278" s="136"/>
      <c r="P1278" s="136"/>
      <c r="Q1278" s="136"/>
      <c r="R1278" s="136"/>
      <c r="S1278" s="136"/>
      <c r="T1278" s="136"/>
      <c r="U1278" s="136"/>
      <c r="V1278" s="136"/>
      <c r="W1278" s="136"/>
      <c r="X1278" s="136"/>
    </row>
    <row r="1279" spans="1:24" s="147" customFormat="1">
      <c r="A1279" s="135"/>
      <c r="B1279" s="146"/>
      <c r="C1279" s="136"/>
      <c r="D1279" s="136"/>
      <c r="E1279" s="136"/>
      <c r="F1279" s="136"/>
      <c r="G1279" s="136"/>
      <c r="H1279" s="136"/>
      <c r="I1279" s="136"/>
      <c r="J1279" s="136"/>
      <c r="K1279" s="136"/>
      <c r="L1279" s="136"/>
      <c r="M1279" s="136"/>
      <c r="N1279" s="136"/>
      <c r="O1279" s="136"/>
      <c r="P1279" s="136"/>
      <c r="Q1279" s="136"/>
      <c r="R1279" s="136"/>
      <c r="S1279" s="136"/>
      <c r="T1279" s="136"/>
      <c r="U1279" s="136"/>
      <c r="V1279" s="136"/>
      <c r="W1279" s="136"/>
      <c r="X1279" s="136"/>
    </row>
    <row r="1280" spans="1:24" s="147" customFormat="1">
      <c r="A1280" s="135"/>
      <c r="B1280" s="146"/>
      <c r="C1280" s="136"/>
      <c r="D1280" s="136"/>
      <c r="E1280" s="136"/>
      <c r="F1280" s="136"/>
      <c r="G1280" s="136"/>
      <c r="H1280" s="136"/>
      <c r="I1280" s="136"/>
      <c r="J1280" s="136"/>
      <c r="K1280" s="136"/>
      <c r="L1280" s="136"/>
      <c r="M1280" s="136"/>
      <c r="N1280" s="136"/>
      <c r="O1280" s="136"/>
      <c r="P1280" s="136"/>
      <c r="Q1280" s="136"/>
      <c r="R1280" s="136"/>
      <c r="S1280" s="136"/>
      <c r="T1280" s="136"/>
      <c r="U1280" s="136"/>
      <c r="V1280" s="136"/>
      <c r="W1280" s="136"/>
      <c r="X1280" s="136"/>
    </row>
    <row r="1281" spans="1:24" s="147" customFormat="1">
      <c r="A1281" s="135"/>
      <c r="B1281" s="146"/>
      <c r="C1281" s="136"/>
      <c r="D1281" s="136"/>
      <c r="E1281" s="136"/>
      <c r="F1281" s="136"/>
      <c r="G1281" s="136"/>
      <c r="H1281" s="136"/>
      <c r="I1281" s="136"/>
      <c r="J1281" s="136"/>
      <c r="K1281" s="136"/>
      <c r="L1281" s="136"/>
      <c r="M1281" s="136"/>
      <c r="N1281" s="136"/>
      <c r="O1281" s="136"/>
      <c r="P1281" s="136"/>
      <c r="Q1281" s="136"/>
      <c r="R1281" s="136"/>
      <c r="S1281" s="136"/>
      <c r="T1281" s="136"/>
      <c r="U1281" s="136"/>
      <c r="V1281" s="136"/>
      <c r="W1281" s="136"/>
      <c r="X1281" s="136"/>
    </row>
    <row r="1282" spans="1:24" s="147" customFormat="1">
      <c r="A1282" s="135"/>
      <c r="B1282" s="146"/>
      <c r="C1282" s="136"/>
      <c r="D1282" s="136"/>
      <c r="E1282" s="136"/>
      <c r="F1282" s="136"/>
      <c r="G1282" s="136"/>
      <c r="H1282" s="136"/>
      <c r="I1282" s="136"/>
      <c r="J1282" s="136"/>
      <c r="K1282" s="136"/>
      <c r="L1282" s="136"/>
      <c r="M1282" s="136"/>
      <c r="N1282" s="136"/>
      <c r="O1282" s="136"/>
      <c r="P1282" s="136"/>
      <c r="Q1282" s="136"/>
      <c r="R1282" s="136"/>
      <c r="S1282" s="136"/>
      <c r="T1282" s="136"/>
      <c r="U1282" s="136"/>
      <c r="V1282" s="136"/>
      <c r="W1282" s="136"/>
      <c r="X1282" s="136"/>
    </row>
    <row r="1283" spans="1:24" s="147" customFormat="1">
      <c r="A1283" s="135"/>
      <c r="B1283" s="146"/>
      <c r="C1283" s="136"/>
      <c r="D1283" s="136"/>
      <c r="E1283" s="136"/>
      <c r="F1283" s="136"/>
      <c r="G1283" s="136"/>
      <c r="H1283" s="136"/>
      <c r="I1283" s="136"/>
      <c r="J1283" s="136"/>
      <c r="K1283" s="136"/>
      <c r="L1283" s="136"/>
      <c r="M1283" s="136"/>
      <c r="N1283" s="136"/>
      <c r="O1283" s="136"/>
      <c r="P1283" s="136"/>
      <c r="Q1283" s="136"/>
      <c r="R1283" s="136"/>
      <c r="S1283" s="136"/>
      <c r="T1283" s="136"/>
      <c r="U1283" s="136"/>
      <c r="V1283" s="136"/>
      <c r="W1283" s="136"/>
      <c r="X1283" s="136"/>
    </row>
    <row r="1284" spans="1:24" s="147" customFormat="1">
      <c r="A1284" s="135"/>
      <c r="B1284" s="146"/>
      <c r="C1284" s="136"/>
      <c r="D1284" s="136"/>
      <c r="E1284" s="136"/>
      <c r="F1284" s="136"/>
      <c r="G1284" s="136"/>
      <c r="H1284" s="136"/>
      <c r="I1284" s="136"/>
      <c r="J1284" s="136"/>
      <c r="K1284" s="136"/>
      <c r="L1284" s="136"/>
      <c r="M1284" s="136"/>
      <c r="N1284" s="136"/>
      <c r="O1284" s="136"/>
      <c r="P1284" s="136"/>
      <c r="Q1284" s="136"/>
      <c r="R1284" s="136"/>
      <c r="S1284" s="136"/>
      <c r="T1284" s="136"/>
      <c r="U1284" s="136"/>
      <c r="V1284" s="136"/>
      <c r="W1284" s="136"/>
      <c r="X1284" s="136"/>
    </row>
    <row r="1285" spans="1:24" s="147" customFormat="1">
      <c r="A1285" s="135"/>
      <c r="B1285" s="146"/>
      <c r="C1285" s="136"/>
      <c r="D1285" s="136"/>
      <c r="E1285" s="136"/>
      <c r="F1285" s="136"/>
      <c r="G1285" s="136"/>
      <c r="H1285" s="136"/>
      <c r="I1285" s="136"/>
      <c r="J1285" s="136"/>
      <c r="K1285" s="136"/>
      <c r="L1285" s="136"/>
      <c r="M1285" s="136"/>
      <c r="N1285" s="136"/>
      <c r="O1285" s="136"/>
      <c r="P1285" s="136"/>
      <c r="Q1285" s="136"/>
      <c r="R1285" s="136"/>
      <c r="S1285" s="136"/>
      <c r="T1285" s="136"/>
      <c r="U1285" s="136"/>
      <c r="V1285" s="136"/>
      <c r="W1285" s="136"/>
      <c r="X1285" s="136"/>
    </row>
    <row r="1286" spans="1:24" s="147" customFormat="1">
      <c r="A1286" s="135"/>
      <c r="B1286" s="146"/>
      <c r="C1286" s="136"/>
      <c r="D1286" s="136"/>
      <c r="E1286" s="136"/>
      <c r="F1286" s="136"/>
      <c r="G1286" s="136"/>
      <c r="H1286" s="136"/>
      <c r="I1286" s="136"/>
      <c r="J1286" s="136"/>
      <c r="K1286" s="136"/>
      <c r="L1286" s="136"/>
      <c r="M1286" s="136"/>
      <c r="N1286" s="136"/>
      <c r="O1286" s="136"/>
      <c r="P1286" s="136"/>
      <c r="Q1286" s="136"/>
      <c r="R1286" s="136"/>
      <c r="S1286" s="136"/>
      <c r="T1286" s="136"/>
      <c r="U1286" s="136"/>
      <c r="V1286" s="136"/>
      <c r="W1286" s="136"/>
      <c r="X1286" s="136"/>
    </row>
    <row r="1287" spans="1:24" s="147" customFormat="1">
      <c r="A1287" s="135"/>
      <c r="B1287" s="146"/>
      <c r="C1287" s="136"/>
      <c r="D1287" s="136"/>
      <c r="E1287" s="136"/>
      <c r="F1287" s="136"/>
      <c r="G1287" s="136"/>
      <c r="H1287" s="136"/>
      <c r="I1287" s="136"/>
      <c r="J1287" s="136"/>
      <c r="K1287" s="136"/>
      <c r="L1287" s="136"/>
      <c r="M1287" s="136"/>
      <c r="N1287" s="136"/>
      <c r="O1287" s="136"/>
      <c r="P1287" s="136"/>
      <c r="Q1287" s="136"/>
      <c r="R1287" s="136"/>
      <c r="S1287" s="136"/>
      <c r="T1287" s="136"/>
      <c r="U1287" s="136"/>
      <c r="V1287" s="136"/>
      <c r="W1287" s="136"/>
      <c r="X1287" s="136"/>
    </row>
    <row r="1288" spans="1:24" s="147" customFormat="1">
      <c r="A1288" s="135"/>
      <c r="B1288" s="146"/>
      <c r="C1288" s="136"/>
      <c r="D1288" s="136"/>
      <c r="E1288" s="136"/>
      <c r="F1288" s="136"/>
      <c r="G1288" s="136"/>
      <c r="H1288" s="136"/>
      <c r="I1288" s="136"/>
      <c r="J1288" s="136"/>
      <c r="K1288" s="136"/>
      <c r="L1288" s="136"/>
      <c r="M1288" s="136"/>
      <c r="N1288" s="136"/>
      <c r="O1288" s="136"/>
      <c r="P1288" s="136"/>
      <c r="Q1288" s="136"/>
      <c r="R1288" s="136"/>
      <c r="S1288" s="136"/>
      <c r="T1288" s="136"/>
      <c r="U1288" s="136"/>
      <c r="V1288" s="136"/>
      <c r="W1288" s="136"/>
      <c r="X1288" s="136"/>
    </row>
    <row r="1289" spans="1:24" s="147" customFormat="1">
      <c r="A1289" s="135"/>
      <c r="B1289" s="146"/>
      <c r="C1289" s="136"/>
      <c r="D1289" s="136"/>
      <c r="E1289" s="136"/>
      <c r="F1289" s="136"/>
      <c r="G1289" s="136"/>
      <c r="H1289" s="136"/>
      <c r="I1289" s="136"/>
      <c r="J1289" s="136"/>
      <c r="K1289" s="136"/>
      <c r="L1289" s="136"/>
      <c r="M1289" s="136"/>
      <c r="N1289" s="136"/>
      <c r="O1289" s="136"/>
      <c r="P1289" s="136"/>
      <c r="Q1289" s="136"/>
      <c r="R1289" s="136"/>
      <c r="S1289" s="136"/>
      <c r="T1289" s="136"/>
      <c r="U1289" s="136"/>
      <c r="V1289" s="136"/>
      <c r="W1289" s="136"/>
      <c r="X1289" s="136"/>
    </row>
    <row r="1290" spans="1:24" s="147" customFormat="1">
      <c r="A1290" s="135"/>
      <c r="B1290" s="146"/>
      <c r="C1290" s="136"/>
      <c r="D1290" s="136"/>
      <c r="E1290" s="136"/>
      <c r="F1290" s="136"/>
      <c r="G1290" s="136"/>
      <c r="H1290" s="136"/>
      <c r="I1290" s="136"/>
      <c r="J1290" s="136"/>
      <c r="K1290" s="136"/>
      <c r="L1290" s="136"/>
      <c r="M1290" s="136"/>
      <c r="N1290" s="136"/>
      <c r="O1290" s="136"/>
      <c r="P1290" s="136"/>
      <c r="Q1290" s="136"/>
      <c r="R1290" s="136"/>
      <c r="S1290" s="136"/>
      <c r="T1290" s="136"/>
      <c r="U1290" s="136"/>
      <c r="V1290" s="136"/>
      <c r="W1290" s="136"/>
      <c r="X1290" s="136"/>
    </row>
    <row r="1291" spans="1:24" s="147" customFormat="1">
      <c r="A1291" s="135"/>
      <c r="B1291" s="146"/>
      <c r="C1291" s="136"/>
      <c r="D1291" s="136"/>
      <c r="E1291" s="136"/>
      <c r="F1291" s="136"/>
      <c r="G1291" s="136"/>
      <c r="H1291" s="136"/>
      <c r="I1291" s="136"/>
      <c r="J1291" s="136"/>
      <c r="K1291" s="136"/>
      <c r="L1291" s="136"/>
      <c r="M1291" s="136"/>
      <c r="N1291" s="136"/>
      <c r="O1291" s="136"/>
      <c r="P1291" s="136"/>
      <c r="Q1291" s="136"/>
      <c r="R1291" s="136"/>
      <c r="S1291" s="136"/>
      <c r="T1291" s="136"/>
      <c r="U1291" s="136"/>
      <c r="V1291" s="136"/>
      <c r="W1291" s="136"/>
      <c r="X1291" s="136"/>
    </row>
    <row r="1292" spans="1:24" s="147" customFormat="1">
      <c r="A1292" s="135"/>
      <c r="B1292" s="146"/>
      <c r="C1292" s="136"/>
      <c r="D1292" s="136"/>
      <c r="E1292" s="136"/>
      <c r="F1292" s="136"/>
      <c r="G1292" s="136"/>
      <c r="H1292" s="136"/>
      <c r="I1292" s="136"/>
      <c r="J1292" s="136"/>
      <c r="K1292" s="136"/>
      <c r="L1292" s="136"/>
      <c r="M1292" s="136"/>
      <c r="N1292" s="136"/>
      <c r="O1292" s="136"/>
      <c r="P1292" s="136"/>
      <c r="Q1292" s="136"/>
      <c r="R1292" s="136"/>
      <c r="S1292" s="136"/>
      <c r="T1292" s="136"/>
      <c r="U1292" s="136"/>
      <c r="V1292" s="136"/>
      <c r="W1292" s="136"/>
      <c r="X1292" s="136"/>
    </row>
    <row r="1293" spans="1:24" s="147" customFormat="1">
      <c r="A1293" s="135"/>
      <c r="B1293" s="146"/>
      <c r="C1293" s="136"/>
      <c r="D1293" s="136"/>
      <c r="E1293" s="136"/>
      <c r="F1293" s="136"/>
      <c r="G1293" s="136"/>
      <c r="H1293" s="136"/>
      <c r="I1293" s="136"/>
      <c r="J1293" s="136"/>
      <c r="K1293" s="136"/>
      <c r="L1293" s="136"/>
      <c r="M1293" s="136"/>
      <c r="N1293" s="136"/>
      <c r="O1293" s="136"/>
      <c r="P1293" s="136"/>
      <c r="Q1293" s="136"/>
      <c r="R1293" s="136"/>
      <c r="S1293" s="136"/>
      <c r="T1293" s="136"/>
      <c r="U1293" s="136"/>
      <c r="V1293" s="136"/>
      <c r="W1293" s="136"/>
      <c r="X1293" s="136"/>
    </row>
    <row r="1294" spans="1:24" s="147" customFormat="1">
      <c r="A1294" s="135"/>
      <c r="B1294" s="146"/>
      <c r="C1294" s="136"/>
      <c r="D1294" s="136"/>
      <c r="E1294" s="136"/>
      <c r="F1294" s="136"/>
      <c r="G1294" s="136"/>
      <c r="H1294" s="136"/>
      <c r="I1294" s="136"/>
      <c r="J1294" s="136"/>
      <c r="K1294" s="136"/>
      <c r="L1294" s="136"/>
      <c r="M1294" s="136"/>
      <c r="N1294" s="136"/>
      <c r="O1294" s="136"/>
      <c r="P1294" s="136"/>
      <c r="Q1294" s="136"/>
      <c r="R1294" s="136"/>
      <c r="S1294" s="136"/>
      <c r="T1294" s="136"/>
      <c r="U1294" s="136"/>
      <c r="V1294" s="136"/>
      <c r="W1294" s="136"/>
      <c r="X1294" s="136"/>
    </row>
    <row r="1295" spans="1:24" s="147" customFormat="1">
      <c r="A1295" s="135"/>
      <c r="B1295" s="146"/>
      <c r="C1295" s="136"/>
      <c r="D1295" s="136"/>
      <c r="E1295" s="136"/>
      <c r="F1295" s="136"/>
      <c r="G1295" s="136"/>
      <c r="H1295" s="136"/>
      <c r="I1295" s="136"/>
      <c r="J1295" s="136"/>
      <c r="K1295" s="136"/>
      <c r="L1295" s="136"/>
      <c r="M1295" s="136"/>
      <c r="N1295" s="136"/>
      <c r="O1295" s="136"/>
      <c r="P1295" s="136"/>
      <c r="Q1295" s="136"/>
      <c r="R1295" s="136"/>
      <c r="S1295" s="136"/>
      <c r="T1295" s="136"/>
      <c r="U1295" s="136"/>
      <c r="V1295" s="136"/>
      <c r="W1295" s="136"/>
      <c r="X1295" s="136"/>
    </row>
    <row r="1296" spans="1:24" s="147" customFormat="1">
      <c r="A1296" s="135"/>
      <c r="B1296" s="146"/>
      <c r="C1296" s="136"/>
      <c r="D1296" s="136"/>
      <c r="E1296" s="136"/>
      <c r="F1296" s="136"/>
      <c r="G1296" s="136"/>
      <c r="H1296" s="136"/>
      <c r="I1296" s="136"/>
      <c r="J1296" s="136"/>
      <c r="K1296" s="136"/>
      <c r="L1296" s="136"/>
      <c r="M1296" s="136"/>
      <c r="N1296" s="136"/>
      <c r="O1296" s="136"/>
      <c r="P1296" s="136"/>
      <c r="Q1296" s="136"/>
      <c r="R1296" s="136"/>
      <c r="S1296" s="136"/>
      <c r="T1296" s="136"/>
      <c r="U1296" s="136"/>
      <c r="V1296" s="136"/>
      <c r="W1296" s="136"/>
      <c r="X1296" s="136"/>
    </row>
    <row r="1297" spans="1:24" s="147" customFormat="1">
      <c r="A1297" s="135"/>
      <c r="B1297" s="146"/>
      <c r="C1297" s="136"/>
      <c r="D1297" s="136"/>
      <c r="E1297" s="136"/>
      <c r="F1297" s="136"/>
      <c r="G1297" s="136"/>
      <c r="H1297" s="136"/>
      <c r="I1297" s="136"/>
      <c r="J1297" s="136"/>
      <c r="K1297" s="136"/>
      <c r="L1297" s="136"/>
      <c r="M1297" s="136"/>
      <c r="N1297" s="136"/>
      <c r="O1297" s="136"/>
      <c r="P1297" s="136"/>
      <c r="Q1297" s="136"/>
      <c r="R1297" s="136"/>
      <c r="S1297" s="136"/>
      <c r="T1297" s="136"/>
      <c r="U1297" s="136"/>
      <c r="V1297" s="136"/>
      <c r="W1297" s="136"/>
      <c r="X1297" s="136"/>
    </row>
    <row r="1298" spans="1:24" s="147" customFormat="1">
      <c r="A1298" s="135"/>
      <c r="B1298" s="146"/>
      <c r="C1298" s="136"/>
      <c r="D1298" s="136"/>
      <c r="E1298" s="136"/>
      <c r="F1298" s="136"/>
      <c r="G1298" s="136"/>
      <c r="H1298" s="136"/>
      <c r="I1298" s="136"/>
      <c r="J1298" s="136"/>
      <c r="K1298" s="136"/>
      <c r="L1298" s="136"/>
      <c r="M1298" s="136"/>
      <c r="N1298" s="136"/>
      <c r="O1298" s="136"/>
      <c r="P1298" s="136"/>
      <c r="Q1298" s="136"/>
      <c r="R1298" s="136"/>
      <c r="S1298" s="136"/>
      <c r="T1298" s="136"/>
      <c r="U1298" s="136"/>
      <c r="V1298" s="136"/>
      <c r="W1298" s="136"/>
      <c r="X1298" s="136"/>
    </row>
    <row r="1299" spans="1:24" s="147" customFormat="1">
      <c r="A1299" s="135"/>
      <c r="B1299" s="146"/>
      <c r="C1299" s="136"/>
      <c r="D1299" s="136"/>
      <c r="E1299" s="136"/>
      <c r="F1299" s="136"/>
      <c r="G1299" s="136"/>
      <c r="H1299" s="136"/>
      <c r="I1299" s="136"/>
      <c r="J1299" s="136"/>
      <c r="K1299" s="136"/>
      <c r="L1299" s="136"/>
      <c r="M1299" s="136"/>
      <c r="N1299" s="136"/>
      <c r="O1299" s="136"/>
      <c r="P1299" s="136"/>
      <c r="Q1299" s="136"/>
      <c r="R1299" s="136"/>
      <c r="S1299" s="136"/>
      <c r="T1299" s="136"/>
      <c r="U1299" s="136"/>
      <c r="V1299" s="136"/>
      <c r="W1299" s="136"/>
      <c r="X1299" s="136"/>
    </row>
    <row r="1300" spans="1:24" s="147" customFormat="1">
      <c r="A1300" s="135"/>
      <c r="B1300" s="146"/>
      <c r="C1300" s="136"/>
      <c r="D1300" s="136"/>
      <c r="E1300" s="136"/>
      <c r="F1300" s="136"/>
      <c r="G1300" s="136"/>
      <c r="H1300" s="136"/>
      <c r="I1300" s="136"/>
      <c r="J1300" s="136"/>
      <c r="K1300" s="136"/>
      <c r="L1300" s="136"/>
      <c r="M1300" s="136"/>
      <c r="N1300" s="136"/>
      <c r="O1300" s="136"/>
      <c r="P1300" s="136"/>
      <c r="Q1300" s="136"/>
      <c r="R1300" s="136"/>
      <c r="S1300" s="136"/>
      <c r="T1300" s="136"/>
      <c r="U1300" s="136"/>
      <c r="V1300" s="136"/>
      <c r="W1300" s="136"/>
      <c r="X1300" s="136"/>
    </row>
    <row r="1301" spans="1:24" s="147" customFormat="1">
      <c r="A1301" s="135"/>
      <c r="B1301" s="146"/>
      <c r="C1301" s="136"/>
      <c r="D1301" s="136"/>
      <c r="E1301" s="136"/>
      <c r="F1301" s="136"/>
      <c r="G1301" s="136"/>
      <c r="H1301" s="136"/>
      <c r="I1301" s="136"/>
      <c r="J1301" s="136"/>
      <c r="K1301" s="136"/>
      <c r="L1301" s="136"/>
      <c r="M1301" s="136"/>
      <c r="N1301" s="136"/>
      <c r="O1301" s="136"/>
      <c r="P1301" s="136"/>
      <c r="Q1301" s="136"/>
      <c r="R1301" s="136"/>
      <c r="S1301" s="136"/>
      <c r="T1301" s="136"/>
      <c r="U1301" s="136"/>
      <c r="V1301" s="136"/>
      <c r="W1301" s="136"/>
      <c r="X1301" s="136"/>
    </row>
    <row r="1302" spans="1:24" s="147" customFormat="1">
      <c r="A1302" s="135"/>
      <c r="B1302" s="146"/>
      <c r="C1302" s="136"/>
      <c r="D1302" s="136"/>
      <c r="E1302" s="136"/>
      <c r="F1302" s="136"/>
      <c r="G1302" s="136"/>
      <c r="H1302" s="136"/>
      <c r="I1302" s="136"/>
      <c r="J1302" s="136"/>
      <c r="K1302" s="136"/>
      <c r="L1302" s="136"/>
      <c r="M1302" s="136"/>
      <c r="N1302" s="136"/>
      <c r="O1302" s="136"/>
      <c r="P1302" s="136"/>
      <c r="Q1302" s="136"/>
      <c r="R1302" s="136"/>
      <c r="S1302" s="136"/>
      <c r="T1302" s="136"/>
      <c r="U1302" s="136"/>
      <c r="V1302" s="136"/>
      <c r="W1302" s="136"/>
      <c r="X1302" s="136"/>
    </row>
    <row r="1303" spans="1:24" s="147" customFormat="1">
      <c r="A1303" s="135"/>
      <c r="B1303" s="146"/>
      <c r="C1303" s="136"/>
      <c r="D1303" s="136"/>
      <c r="E1303" s="136"/>
      <c r="F1303" s="136"/>
      <c r="G1303" s="136"/>
      <c r="H1303" s="136"/>
      <c r="I1303" s="136"/>
      <c r="J1303" s="136"/>
      <c r="K1303" s="136"/>
      <c r="L1303" s="136"/>
      <c r="M1303" s="136"/>
      <c r="N1303" s="136"/>
      <c r="O1303" s="136"/>
      <c r="P1303" s="136"/>
      <c r="Q1303" s="136"/>
      <c r="R1303" s="136"/>
      <c r="S1303" s="136"/>
      <c r="T1303" s="136"/>
      <c r="U1303" s="136"/>
      <c r="V1303" s="136"/>
      <c r="W1303" s="136"/>
      <c r="X1303" s="136"/>
    </row>
    <row r="1304" spans="1:24" s="147" customFormat="1">
      <c r="A1304" s="135"/>
      <c r="B1304" s="146"/>
      <c r="C1304" s="136"/>
      <c r="D1304" s="136"/>
      <c r="E1304" s="136"/>
      <c r="F1304" s="136"/>
      <c r="G1304" s="136"/>
      <c r="H1304" s="136"/>
      <c r="I1304" s="136"/>
      <c r="J1304" s="136"/>
      <c r="K1304" s="136"/>
      <c r="L1304" s="136"/>
      <c r="M1304" s="136"/>
      <c r="N1304" s="136"/>
      <c r="O1304" s="136"/>
      <c r="P1304" s="136"/>
      <c r="Q1304" s="136"/>
      <c r="R1304" s="136"/>
      <c r="S1304" s="136"/>
      <c r="T1304" s="136"/>
      <c r="U1304" s="136"/>
      <c r="V1304" s="136"/>
      <c r="W1304" s="136"/>
      <c r="X1304" s="136"/>
    </row>
    <row r="1305" spans="1:24" s="147" customFormat="1">
      <c r="A1305" s="135"/>
      <c r="B1305" s="146"/>
      <c r="C1305" s="136"/>
      <c r="D1305" s="136"/>
      <c r="E1305" s="136"/>
      <c r="F1305" s="136"/>
      <c r="G1305" s="136"/>
      <c r="H1305" s="136"/>
      <c r="I1305" s="136"/>
      <c r="J1305" s="136"/>
      <c r="K1305" s="136"/>
      <c r="L1305" s="136"/>
      <c r="M1305" s="136"/>
      <c r="N1305" s="136"/>
      <c r="O1305" s="136"/>
      <c r="P1305" s="136"/>
      <c r="Q1305" s="136"/>
      <c r="R1305" s="136"/>
      <c r="S1305" s="136"/>
      <c r="T1305" s="136"/>
      <c r="U1305" s="136"/>
      <c r="V1305" s="136"/>
      <c r="W1305" s="136"/>
      <c r="X1305" s="136"/>
    </row>
    <row r="1306" spans="1:24" s="147" customFormat="1">
      <c r="A1306" s="135"/>
      <c r="B1306" s="146"/>
      <c r="C1306" s="136"/>
      <c r="D1306" s="136"/>
      <c r="E1306" s="136"/>
      <c r="F1306" s="136"/>
      <c r="G1306" s="136"/>
      <c r="H1306" s="136"/>
      <c r="I1306" s="136"/>
      <c r="J1306" s="136"/>
      <c r="K1306" s="136"/>
      <c r="L1306" s="136"/>
      <c r="M1306" s="136"/>
      <c r="N1306" s="136"/>
      <c r="O1306" s="136"/>
      <c r="P1306" s="136"/>
      <c r="Q1306" s="136"/>
      <c r="R1306" s="136"/>
      <c r="S1306" s="136"/>
      <c r="T1306" s="136"/>
      <c r="U1306" s="136"/>
      <c r="V1306" s="136"/>
      <c r="W1306" s="136"/>
      <c r="X1306" s="136"/>
    </row>
    <row r="1307" spans="1:24" s="147" customFormat="1">
      <c r="A1307" s="135"/>
      <c r="B1307" s="146"/>
      <c r="C1307" s="136"/>
      <c r="D1307" s="136"/>
      <c r="E1307" s="136"/>
      <c r="F1307" s="136"/>
      <c r="G1307" s="136"/>
      <c r="H1307" s="136"/>
      <c r="I1307" s="136"/>
      <c r="J1307" s="136"/>
      <c r="K1307" s="136"/>
      <c r="L1307" s="136"/>
      <c r="M1307" s="136"/>
      <c r="N1307" s="136"/>
      <c r="O1307" s="136"/>
      <c r="P1307" s="136"/>
      <c r="Q1307" s="136"/>
      <c r="R1307" s="136"/>
      <c r="S1307" s="136"/>
      <c r="T1307" s="136"/>
      <c r="U1307" s="136"/>
      <c r="V1307" s="136"/>
      <c r="W1307" s="136"/>
      <c r="X1307" s="136"/>
    </row>
    <row r="1308" spans="1:24" s="147" customFormat="1">
      <c r="A1308" s="135"/>
      <c r="B1308" s="146"/>
      <c r="C1308" s="136"/>
      <c r="D1308" s="136"/>
      <c r="E1308" s="136"/>
      <c r="F1308" s="136"/>
      <c r="G1308" s="136"/>
      <c r="H1308" s="136"/>
      <c r="I1308" s="136"/>
      <c r="J1308" s="136"/>
      <c r="K1308" s="136"/>
      <c r="L1308" s="136"/>
      <c r="M1308" s="136"/>
      <c r="N1308" s="136"/>
      <c r="O1308" s="136"/>
      <c r="P1308" s="136"/>
      <c r="Q1308" s="136"/>
      <c r="R1308" s="136"/>
      <c r="S1308" s="136"/>
      <c r="T1308" s="136"/>
      <c r="U1308" s="136"/>
      <c r="V1308" s="136"/>
      <c r="W1308" s="136"/>
      <c r="X1308" s="136"/>
    </row>
    <row r="1309" spans="1:24" s="147" customFormat="1">
      <c r="A1309" s="135"/>
      <c r="B1309" s="146"/>
      <c r="C1309" s="136"/>
      <c r="D1309" s="136"/>
      <c r="E1309" s="136"/>
      <c r="F1309" s="136"/>
      <c r="G1309" s="136"/>
      <c r="H1309" s="136"/>
      <c r="I1309" s="136"/>
      <c r="J1309" s="136"/>
      <c r="K1309" s="136"/>
      <c r="L1309" s="136"/>
      <c r="M1309" s="136"/>
      <c r="N1309" s="136"/>
      <c r="O1309" s="136"/>
      <c r="P1309" s="136"/>
      <c r="Q1309" s="136"/>
      <c r="R1309" s="136"/>
      <c r="S1309" s="136"/>
      <c r="T1309" s="136"/>
      <c r="U1309" s="136"/>
      <c r="V1309" s="136"/>
      <c r="W1309" s="136"/>
      <c r="X1309" s="136"/>
    </row>
    <row r="1310" spans="1:24" s="147" customFormat="1">
      <c r="A1310" s="135"/>
      <c r="B1310" s="146"/>
      <c r="C1310" s="136"/>
      <c r="D1310" s="136"/>
      <c r="E1310" s="136"/>
      <c r="F1310" s="136"/>
      <c r="G1310" s="136"/>
      <c r="H1310" s="136"/>
      <c r="I1310" s="136"/>
      <c r="J1310" s="136"/>
      <c r="K1310" s="136"/>
      <c r="L1310" s="136"/>
      <c r="M1310" s="136"/>
      <c r="N1310" s="136"/>
      <c r="O1310" s="136"/>
      <c r="P1310" s="136"/>
      <c r="Q1310" s="136"/>
      <c r="R1310" s="136"/>
      <c r="S1310" s="136"/>
      <c r="T1310" s="136"/>
      <c r="U1310" s="136"/>
      <c r="V1310" s="136"/>
      <c r="W1310" s="136"/>
      <c r="X1310" s="136"/>
    </row>
    <row r="1311" spans="1:24" s="147" customFormat="1">
      <c r="A1311" s="135"/>
      <c r="B1311" s="146"/>
      <c r="C1311" s="136"/>
      <c r="D1311" s="136"/>
      <c r="E1311" s="136"/>
      <c r="F1311" s="136"/>
      <c r="G1311" s="136"/>
      <c r="H1311" s="136"/>
      <c r="I1311" s="136"/>
      <c r="J1311" s="136"/>
      <c r="K1311" s="136"/>
      <c r="L1311" s="136"/>
      <c r="M1311" s="136"/>
      <c r="N1311" s="136"/>
      <c r="O1311" s="136"/>
      <c r="P1311" s="136"/>
      <c r="Q1311" s="136"/>
      <c r="R1311" s="136"/>
      <c r="S1311" s="136"/>
      <c r="T1311" s="136"/>
      <c r="U1311" s="136"/>
      <c r="V1311" s="136"/>
      <c r="W1311" s="136"/>
      <c r="X1311" s="136"/>
    </row>
    <row r="1312" spans="1:24" s="147" customFormat="1">
      <c r="A1312" s="135"/>
      <c r="B1312" s="146"/>
      <c r="C1312" s="136"/>
      <c r="D1312" s="136"/>
      <c r="E1312" s="136"/>
      <c r="F1312" s="136"/>
      <c r="G1312" s="136"/>
      <c r="H1312" s="136"/>
      <c r="I1312" s="136"/>
      <c r="J1312" s="136"/>
      <c r="K1312" s="136"/>
      <c r="L1312" s="136"/>
      <c r="M1312" s="136"/>
      <c r="N1312" s="136"/>
      <c r="O1312" s="136"/>
      <c r="P1312" s="136"/>
      <c r="Q1312" s="136"/>
      <c r="R1312" s="136"/>
      <c r="S1312" s="136"/>
      <c r="T1312" s="136"/>
      <c r="U1312" s="136"/>
      <c r="V1312" s="136"/>
      <c r="W1312" s="136"/>
      <c r="X1312" s="136"/>
    </row>
    <row r="1313" spans="1:24" s="147" customFormat="1">
      <c r="A1313" s="135"/>
      <c r="B1313" s="146"/>
      <c r="C1313" s="136"/>
      <c r="D1313" s="136"/>
      <c r="E1313" s="136"/>
      <c r="F1313" s="136"/>
      <c r="G1313" s="136"/>
      <c r="H1313" s="136"/>
      <c r="I1313" s="136"/>
      <c r="J1313" s="136"/>
      <c r="K1313" s="136"/>
      <c r="L1313" s="136"/>
      <c r="M1313" s="136"/>
      <c r="N1313" s="136"/>
      <c r="O1313" s="136"/>
      <c r="P1313" s="136"/>
      <c r="Q1313" s="136"/>
      <c r="R1313" s="136"/>
      <c r="S1313" s="136"/>
      <c r="T1313" s="136"/>
      <c r="U1313" s="136"/>
      <c r="V1313" s="136"/>
      <c r="W1313" s="136"/>
      <c r="X1313" s="136"/>
    </row>
    <row r="1314" spans="1:24" s="147" customFormat="1">
      <c r="A1314" s="135"/>
      <c r="B1314" s="146"/>
      <c r="C1314" s="136"/>
      <c r="D1314" s="136"/>
      <c r="E1314" s="136"/>
      <c r="F1314" s="136"/>
      <c r="G1314" s="136"/>
      <c r="H1314" s="136"/>
      <c r="I1314" s="136"/>
      <c r="J1314" s="136"/>
      <c r="K1314" s="136"/>
      <c r="L1314" s="136"/>
      <c r="M1314" s="136"/>
      <c r="N1314" s="136"/>
      <c r="O1314" s="136"/>
      <c r="P1314" s="136"/>
      <c r="Q1314" s="136"/>
      <c r="R1314" s="136"/>
      <c r="S1314" s="136"/>
      <c r="T1314" s="136"/>
      <c r="U1314" s="136"/>
      <c r="V1314" s="136"/>
      <c r="W1314" s="136"/>
      <c r="X1314" s="136"/>
    </row>
    <row r="1315" spans="1:24" s="147" customFormat="1">
      <c r="A1315" s="135"/>
      <c r="B1315" s="146"/>
      <c r="C1315" s="136"/>
      <c r="D1315" s="136"/>
      <c r="E1315" s="136"/>
      <c r="F1315" s="136"/>
      <c r="G1315" s="136"/>
      <c r="H1315" s="136"/>
      <c r="I1315" s="136"/>
      <c r="J1315" s="136"/>
      <c r="K1315" s="136"/>
      <c r="L1315" s="136"/>
      <c r="M1315" s="136"/>
      <c r="N1315" s="136"/>
      <c r="O1315" s="136"/>
      <c r="P1315" s="136"/>
      <c r="Q1315" s="136"/>
      <c r="R1315" s="136"/>
      <c r="S1315" s="136"/>
      <c r="T1315" s="136"/>
      <c r="U1315" s="136"/>
      <c r="V1315" s="136"/>
      <c r="W1315" s="136"/>
      <c r="X1315" s="136"/>
    </row>
    <row r="1316" spans="1:24" s="147" customFormat="1">
      <c r="A1316" s="135"/>
      <c r="B1316" s="146"/>
      <c r="C1316" s="136"/>
      <c r="D1316" s="136"/>
      <c r="E1316" s="136"/>
      <c r="F1316" s="136"/>
      <c r="G1316" s="136"/>
      <c r="H1316" s="136"/>
      <c r="I1316" s="136"/>
      <c r="J1316" s="136"/>
      <c r="K1316" s="136"/>
      <c r="L1316" s="136"/>
      <c r="M1316" s="136"/>
      <c r="N1316" s="136"/>
      <c r="O1316" s="136"/>
      <c r="P1316" s="136"/>
      <c r="Q1316" s="136"/>
      <c r="R1316" s="136"/>
      <c r="S1316" s="136"/>
      <c r="T1316" s="136"/>
      <c r="U1316" s="136"/>
      <c r="V1316" s="136"/>
      <c r="W1316" s="136"/>
      <c r="X1316" s="136"/>
    </row>
    <row r="1317" spans="1:24" s="147" customFormat="1">
      <c r="A1317" s="135"/>
      <c r="B1317" s="146"/>
      <c r="C1317" s="136"/>
      <c r="D1317" s="136"/>
      <c r="E1317" s="136"/>
      <c r="F1317" s="136"/>
      <c r="G1317" s="136"/>
      <c r="H1317" s="136"/>
      <c r="I1317" s="136"/>
      <c r="J1317" s="136"/>
      <c r="K1317" s="136"/>
      <c r="L1317" s="136"/>
      <c r="M1317" s="136"/>
      <c r="N1317" s="136"/>
      <c r="O1317" s="136"/>
      <c r="P1317" s="136"/>
      <c r="Q1317" s="136"/>
      <c r="R1317" s="136"/>
      <c r="S1317" s="136"/>
      <c r="T1317" s="136"/>
      <c r="U1317" s="136"/>
      <c r="V1317" s="136"/>
      <c r="W1317" s="136"/>
      <c r="X1317" s="136"/>
    </row>
    <row r="1318" spans="1:24" s="147" customFormat="1">
      <c r="A1318" s="135"/>
      <c r="B1318" s="146"/>
      <c r="C1318" s="136"/>
      <c r="D1318" s="136"/>
      <c r="E1318" s="136"/>
      <c r="F1318" s="136"/>
      <c r="G1318" s="136"/>
      <c r="H1318" s="136"/>
      <c r="I1318" s="136"/>
      <c r="J1318" s="136"/>
      <c r="K1318" s="136"/>
      <c r="L1318" s="136"/>
      <c r="M1318" s="136"/>
      <c r="N1318" s="136"/>
      <c r="O1318" s="136"/>
      <c r="P1318" s="136"/>
      <c r="Q1318" s="136"/>
      <c r="R1318" s="136"/>
      <c r="S1318" s="136"/>
      <c r="T1318" s="136"/>
      <c r="U1318" s="136"/>
      <c r="V1318" s="136"/>
      <c r="W1318" s="136"/>
      <c r="X1318" s="136"/>
    </row>
    <row r="1319" spans="1:24" s="147" customFormat="1">
      <c r="A1319" s="135"/>
      <c r="B1319" s="146"/>
      <c r="C1319" s="136"/>
      <c r="D1319" s="136"/>
      <c r="E1319" s="136"/>
      <c r="F1319" s="136"/>
      <c r="G1319" s="136"/>
      <c r="H1319" s="136"/>
      <c r="I1319" s="136"/>
      <c r="J1319" s="136"/>
      <c r="K1319" s="136"/>
      <c r="L1319" s="136"/>
      <c r="M1319" s="136"/>
      <c r="N1319" s="136"/>
      <c r="O1319" s="136"/>
      <c r="P1319" s="136"/>
      <c r="Q1319" s="136"/>
      <c r="R1319" s="136"/>
      <c r="S1319" s="136"/>
      <c r="T1319" s="136"/>
      <c r="U1319" s="136"/>
      <c r="V1319" s="136"/>
      <c r="W1319" s="136"/>
      <c r="X1319" s="136"/>
    </row>
    <row r="1320" spans="1:24" s="147" customFormat="1">
      <c r="A1320" s="135"/>
      <c r="B1320" s="146"/>
      <c r="C1320" s="136"/>
      <c r="D1320" s="136"/>
      <c r="E1320" s="136"/>
      <c r="F1320" s="136"/>
      <c r="G1320" s="136"/>
      <c r="H1320" s="136"/>
      <c r="I1320" s="136"/>
      <c r="J1320" s="136"/>
      <c r="K1320" s="136"/>
      <c r="L1320" s="136"/>
      <c r="M1320" s="136"/>
      <c r="N1320" s="136"/>
      <c r="O1320" s="136"/>
      <c r="P1320" s="136"/>
      <c r="Q1320" s="136"/>
      <c r="R1320" s="136"/>
      <c r="S1320" s="136"/>
      <c r="T1320" s="136"/>
      <c r="U1320" s="136"/>
      <c r="V1320" s="136"/>
      <c r="W1320" s="136"/>
      <c r="X1320" s="136"/>
    </row>
    <row r="1321" spans="1:24" s="147" customFormat="1">
      <c r="A1321" s="135"/>
      <c r="B1321" s="146"/>
      <c r="C1321" s="136"/>
      <c r="D1321" s="136"/>
      <c r="E1321" s="136"/>
      <c r="F1321" s="136"/>
      <c r="G1321" s="136"/>
      <c r="H1321" s="136"/>
      <c r="I1321" s="136"/>
      <c r="J1321" s="136"/>
      <c r="K1321" s="136"/>
      <c r="L1321" s="136"/>
      <c r="M1321" s="136"/>
      <c r="N1321" s="136"/>
      <c r="O1321" s="136"/>
      <c r="P1321" s="136"/>
      <c r="Q1321" s="136"/>
      <c r="R1321" s="136"/>
      <c r="S1321" s="136"/>
      <c r="T1321" s="136"/>
      <c r="U1321" s="136"/>
      <c r="V1321" s="136"/>
      <c r="W1321" s="136"/>
      <c r="X1321" s="136"/>
    </row>
    <row r="1322" spans="1:24" s="147" customFormat="1">
      <c r="A1322" s="135"/>
      <c r="B1322" s="146"/>
      <c r="C1322" s="136"/>
      <c r="D1322" s="136"/>
      <c r="E1322" s="136"/>
      <c r="F1322" s="136"/>
      <c r="G1322" s="136"/>
      <c r="H1322" s="136"/>
      <c r="I1322" s="136"/>
      <c r="J1322" s="136"/>
      <c r="K1322" s="136"/>
      <c r="L1322" s="136"/>
      <c r="M1322" s="136"/>
      <c r="N1322" s="136"/>
      <c r="O1322" s="136"/>
      <c r="P1322" s="136"/>
      <c r="Q1322" s="136"/>
      <c r="R1322" s="136"/>
      <c r="S1322" s="136"/>
      <c r="T1322" s="136"/>
      <c r="U1322" s="136"/>
      <c r="V1322" s="136"/>
      <c r="W1322" s="136"/>
      <c r="X1322" s="136"/>
    </row>
    <row r="1323" spans="1:24" s="147" customFormat="1">
      <c r="A1323" s="135"/>
      <c r="B1323" s="146"/>
      <c r="C1323" s="136"/>
      <c r="D1323" s="136"/>
      <c r="E1323" s="136"/>
      <c r="F1323" s="136"/>
      <c r="G1323" s="136"/>
      <c r="H1323" s="136"/>
      <c r="I1323" s="136"/>
      <c r="J1323" s="136"/>
      <c r="K1323" s="136"/>
      <c r="L1323" s="136"/>
      <c r="M1323" s="136"/>
      <c r="N1323" s="136"/>
      <c r="O1323" s="136"/>
      <c r="P1323" s="136"/>
      <c r="Q1323" s="136"/>
      <c r="R1323" s="136"/>
      <c r="S1323" s="136"/>
      <c r="T1323" s="136"/>
      <c r="U1323" s="136"/>
      <c r="V1323" s="136"/>
      <c r="W1323" s="136"/>
      <c r="X1323" s="136"/>
    </row>
    <row r="1324" spans="1:24" s="147" customFormat="1">
      <c r="A1324" s="135"/>
      <c r="B1324" s="146"/>
      <c r="C1324" s="136"/>
      <c r="D1324" s="136"/>
      <c r="E1324" s="136"/>
      <c r="F1324" s="136"/>
      <c r="G1324" s="136"/>
      <c r="H1324" s="136"/>
      <c r="I1324" s="136"/>
      <c r="J1324" s="136"/>
      <c r="K1324" s="136"/>
      <c r="L1324" s="136"/>
      <c r="M1324" s="136"/>
      <c r="N1324" s="136"/>
      <c r="O1324" s="136"/>
      <c r="P1324" s="136"/>
      <c r="Q1324" s="136"/>
      <c r="R1324" s="136"/>
      <c r="S1324" s="136"/>
      <c r="T1324" s="136"/>
      <c r="U1324" s="136"/>
      <c r="V1324" s="136"/>
      <c r="W1324" s="136"/>
      <c r="X1324" s="136"/>
    </row>
    <row r="1325" spans="1:24" s="147" customFormat="1">
      <c r="A1325" s="135"/>
      <c r="B1325" s="146"/>
      <c r="C1325" s="136"/>
      <c r="D1325" s="136"/>
      <c r="E1325" s="136"/>
      <c r="F1325" s="136"/>
      <c r="G1325" s="136"/>
      <c r="H1325" s="136"/>
      <c r="I1325" s="136"/>
      <c r="J1325" s="136"/>
      <c r="K1325" s="136"/>
      <c r="L1325" s="136"/>
      <c r="M1325" s="136"/>
      <c r="N1325" s="136"/>
      <c r="O1325" s="136"/>
      <c r="P1325" s="136"/>
      <c r="Q1325" s="136"/>
      <c r="R1325" s="136"/>
      <c r="S1325" s="136"/>
      <c r="T1325" s="136"/>
      <c r="U1325" s="136"/>
      <c r="V1325" s="136"/>
      <c r="W1325" s="136"/>
      <c r="X1325" s="136"/>
    </row>
    <row r="1326" spans="1:24" s="147" customFormat="1">
      <c r="A1326" s="135"/>
      <c r="B1326" s="146"/>
      <c r="C1326" s="136"/>
      <c r="D1326" s="136"/>
      <c r="E1326" s="136"/>
      <c r="F1326" s="136"/>
      <c r="G1326" s="136"/>
      <c r="H1326" s="136"/>
      <c r="I1326" s="136"/>
      <c r="J1326" s="136"/>
      <c r="K1326" s="136"/>
      <c r="L1326" s="136"/>
      <c r="M1326" s="136"/>
      <c r="N1326" s="136"/>
      <c r="O1326" s="136"/>
      <c r="P1326" s="136"/>
      <c r="Q1326" s="136"/>
      <c r="R1326" s="136"/>
      <c r="S1326" s="136"/>
      <c r="T1326" s="136"/>
      <c r="U1326" s="136"/>
      <c r="V1326" s="136"/>
      <c r="W1326" s="136"/>
      <c r="X1326" s="136"/>
    </row>
    <row r="1327" spans="1:24" s="147" customFormat="1">
      <c r="A1327" s="135"/>
      <c r="B1327" s="146"/>
      <c r="C1327" s="136"/>
      <c r="D1327" s="136"/>
      <c r="E1327" s="136"/>
      <c r="F1327" s="136"/>
      <c r="G1327" s="136"/>
      <c r="H1327" s="136"/>
      <c r="I1327" s="136"/>
      <c r="J1327" s="136"/>
      <c r="K1327" s="136"/>
      <c r="L1327" s="136"/>
      <c r="M1327" s="136"/>
      <c r="N1327" s="136"/>
      <c r="O1327" s="136"/>
      <c r="P1327" s="136"/>
      <c r="Q1327" s="136"/>
      <c r="R1327" s="136"/>
      <c r="S1327" s="136"/>
      <c r="T1327" s="136"/>
      <c r="U1327" s="136"/>
      <c r="V1327" s="136"/>
      <c r="W1327" s="136"/>
      <c r="X1327" s="136"/>
    </row>
    <row r="1328" spans="1:24" s="147" customFormat="1">
      <c r="A1328" s="135"/>
      <c r="B1328" s="146"/>
      <c r="C1328" s="136"/>
      <c r="D1328" s="136"/>
      <c r="E1328" s="136"/>
      <c r="F1328" s="136"/>
      <c r="G1328" s="136"/>
      <c r="H1328" s="136"/>
      <c r="I1328" s="136"/>
      <c r="J1328" s="136"/>
      <c r="K1328" s="136"/>
      <c r="L1328" s="136"/>
      <c r="M1328" s="136"/>
      <c r="N1328" s="136"/>
      <c r="O1328" s="136"/>
      <c r="P1328" s="136"/>
      <c r="Q1328" s="136"/>
      <c r="R1328" s="136"/>
      <c r="S1328" s="136"/>
      <c r="T1328" s="136"/>
      <c r="U1328" s="136"/>
      <c r="V1328" s="136"/>
      <c r="W1328" s="136"/>
      <c r="X1328" s="136"/>
    </row>
    <row r="1329" spans="1:24" s="147" customFormat="1">
      <c r="A1329" s="135"/>
      <c r="B1329" s="146"/>
      <c r="C1329" s="136"/>
      <c r="D1329" s="136"/>
      <c r="E1329" s="136"/>
      <c r="F1329" s="136"/>
      <c r="G1329" s="136"/>
      <c r="H1329" s="136"/>
      <c r="I1329" s="136"/>
      <c r="J1329" s="136"/>
      <c r="K1329" s="136"/>
      <c r="L1329" s="136"/>
      <c r="M1329" s="136"/>
      <c r="N1329" s="136"/>
      <c r="O1329" s="136"/>
      <c r="P1329" s="136"/>
      <c r="Q1329" s="136"/>
      <c r="R1329" s="136"/>
      <c r="S1329" s="136"/>
      <c r="T1329" s="136"/>
      <c r="U1329" s="136"/>
      <c r="V1329" s="136"/>
      <c r="W1329" s="136"/>
      <c r="X1329" s="136"/>
    </row>
    <row r="1330" spans="1:24" s="147" customFormat="1">
      <c r="A1330" s="135"/>
      <c r="B1330" s="146"/>
      <c r="C1330" s="136"/>
      <c r="D1330" s="136"/>
      <c r="E1330" s="136"/>
      <c r="F1330" s="136"/>
      <c r="G1330" s="136"/>
      <c r="H1330" s="136"/>
      <c r="I1330" s="136"/>
      <c r="J1330" s="136"/>
      <c r="K1330" s="136"/>
      <c r="L1330" s="136"/>
      <c r="M1330" s="136"/>
      <c r="N1330" s="136"/>
      <c r="O1330" s="136"/>
      <c r="P1330" s="136"/>
      <c r="Q1330" s="136"/>
      <c r="R1330" s="136"/>
      <c r="S1330" s="136"/>
      <c r="T1330" s="136"/>
      <c r="U1330" s="136"/>
      <c r="V1330" s="136"/>
      <c r="W1330" s="136"/>
      <c r="X1330" s="136"/>
    </row>
    <row r="1331" spans="1:24" s="147" customFormat="1">
      <c r="A1331" s="135"/>
      <c r="B1331" s="146"/>
      <c r="C1331" s="136"/>
      <c r="D1331" s="136"/>
      <c r="E1331" s="136"/>
      <c r="F1331" s="136"/>
      <c r="G1331" s="136"/>
      <c r="H1331" s="136"/>
      <c r="I1331" s="136"/>
      <c r="J1331" s="136"/>
      <c r="K1331" s="136"/>
      <c r="L1331" s="136"/>
      <c r="M1331" s="136"/>
      <c r="N1331" s="136"/>
      <c r="O1331" s="136"/>
      <c r="P1331" s="136"/>
      <c r="Q1331" s="136"/>
      <c r="R1331" s="136"/>
      <c r="S1331" s="136"/>
      <c r="T1331" s="136"/>
      <c r="U1331" s="136"/>
      <c r="V1331" s="136"/>
      <c r="W1331" s="136"/>
      <c r="X1331" s="136"/>
    </row>
    <row r="1332" spans="1:24" s="147" customFormat="1">
      <c r="A1332" s="135"/>
      <c r="B1332" s="146"/>
      <c r="C1332" s="136"/>
      <c r="D1332" s="136"/>
      <c r="E1332" s="136"/>
      <c r="F1332" s="136"/>
      <c r="G1332" s="136"/>
      <c r="H1332" s="136"/>
      <c r="I1332" s="136"/>
      <c r="J1332" s="136"/>
      <c r="K1332" s="136"/>
      <c r="L1332" s="136"/>
      <c r="M1332" s="136"/>
      <c r="N1332" s="136"/>
      <c r="O1332" s="136"/>
      <c r="P1332" s="136"/>
      <c r="Q1332" s="136"/>
      <c r="R1332" s="136"/>
      <c r="S1332" s="136"/>
      <c r="T1332" s="136"/>
      <c r="U1332" s="136"/>
      <c r="V1332" s="136"/>
      <c r="W1332" s="136"/>
      <c r="X1332" s="136"/>
    </row>
    <row r="1333" spans="1:24" s="147" customFormat="1">
      <c r="A1333" s="135"/>
      <c r="B1333" s="146"/>
      <c r="C1333" s="136"/>
      <c r="D1333" s="136"/>
      <c r="E1333" s="136"/>
      <c r="F1333" s="136"/>
      <c r="G1333" s="136"/>
      <c r="H1333" s="136"/>
      <c r="I1333" s="136"/>
      <c r="J1333" s="136"/>
      <c r="K1333" s="136"/>
      <c r="L1333" s="136"/>
      <c r="M1333" s="136"/>
      <c r="N1333" s="136"/>
      <c r="O1333" s="136"/>
      <c r="P1333" s="136"/>
      <c r="Q1333" s="136"/>
      <c r="R1333" s="136"/>
      <c r="S1333" s="136"/>
      <c r="T1333" s="136"/>
      <c r="U1333" s="136"/>
      <c r="V1333" s="136"/>
      <c r="W1333" s="136"/>
      <c r="X1333" s="136"/>
    </row>
    <row r="1334" spans="1:24" s="147" customFormat="1">
      <c r="A1334" s="135"/>
      <c r="B1334" s="146"/>
      <c r="C1334" s="136"/>
      <c r="D1334" s="136"/>
      <c r="E1334" s="136"/>
      <c r="F1334" s="136"/>
      <c r="G1334" s="136"/>
      <c r="H1334" s="136"/>
      <c r="I1334" s="136"/>
      <c r="J1334" s="136"/>
      <c r="K1334" s="136"/>
      <c r="L1334" s="136"/>
      <c r="M1334" s="136"/>
      <c r="N1334" s="136"/>
      <c r="O1334" s="136"/>
      <c r="P1334" s="136"/>
      <c r="Q1334" s="136"/>
      <c r="R1334" s="136"/>
      <c r="S1334" s="136"/>
      <c r="T1334" s="136"/>
      <c r="U1334" s="136"/>
      <c r="V1334" s="136"/>
      <c r="W1334" s="136"/>
      <c r="X1334" s="136"/>
    </row>
    <row r="1335" spans="1:24" s="147" customFormat="1">
      <c r="A1335" s="135"/>
      <c r="B1335" s="146"/>
      <c r="C1335" s="136"/>
      <c r="D1335" s="136"/>
      <c r="E1335" s="136"/>
      <c r="F1335" s="136"/>
      <c r="G1335" s="136"/>
      <c r="H1335" s="136"/>
      <c r="I1335" s="136"/>
      <c r="J1335" s="136"/>
      <c r="K1335" s="136"/>
      <c r="L1335" s="136"/>
      <c r="M1335" s="136"/>
      <c r="N1335" s="136"/>
      <c r="O1335" s="136"/>
      <c r="P1335" s="136"/>
      <c r="Q1335" s="136"/>
      <c r="R1335" s="136"/>
      <c r="S1335" s="136"/>
      <c r="T1335" s="136"/>
      <c r="U1335" s="136"/>
      <c r="V1335" s="136"/>
      <c r="W1335" s="136"/>
      <c r="X1335" s="136"/>
    </row>
    <row r="1336" spans="1:24" s="147" customFormat="1">
      <c r="A1336" s="135"/>
      <c r="B1336" s="146"/>
      <c r="C1336" s="136"/>
      <c r="D1336" s="136"/>
      <c r="E1336" s="136"/>
      <c r="F1336" s="136"/>
      <c r="G1336" s="136"/>
      <c r="H1336" s="136"/>
      <c r="I1336" s="136"/>
      <c r="J1336" s="136"/>
      <c r="K1336" s="136"/>
      <c r="L1336" s="136"/>
      <c r="M1336" s="136"/>
      <c r="N1336" s="136"/>
      <c r="O1336" s="136"/>
      <c r="P1336" s="136"/>
      <c r="Q1336" s="136"/>
      <c r="R1336" s="136"/>
      <c r="S1336" s="136"/>
      <c r="T1336" s="136"/>
      <c r="U1336" s="136"/>
      <c r="V1336" s="136"/>
      <c r="W1336" s="136"/>
      <c r="X1336" s="136"/>
    </row>
    <row r="1337" spans="1:24" s="147" customFormat="1">
      <c r="A1337" s="135"/>
      <c r="B1337" s="146"/>
      <c r="C1337" s="136"/>
      <c r="D1337" s="136"/>
      <c r="E1337" s="136"/>
      <c r="F1337" s="136"/>
      <c r="G1337" s="136"/>
      <c r="H1337" s="136"/>
      <c r="I1337" s="136"/>
      <c r="J1337" s="136"/>
      <c r="K1337" s="136"/>
      <c r="L1337" s="136"/>
      <c r="M1337" s="136"/>
      <c r="N1337" s="136"/>
      <c r="O1337" s="136"/>
      <c r="P1337" s="136"/>
      <c r="Q1337" s="136"/>
      <c r="R1337" s="136"/>
      <c r="S1337" s="136"/>
      <c r="T1337" s="136"/>
      <c r="U1337" s="136"/>
      <c r="V1337" s="136"/>
      <c r="W1337" s="136"/>
      <c r="X1337" s="136"/>
    </row>
    <row r="1338" spans="1:24" s="147" customFormat="1">
      <c r="A1338" s="135"/>
      <c r="B1338" s="146"/>
      <c r="C1338" s="136"/>
      <c r="D1338" s="136"/>
      <c r="E1338" s="136"/>
      <c r="F1338" s="136"/>
      <c r="G1338" s="136"/>
      <c r="H1338" s="136"/>
      <c r="I1338" s="136"/>
      <c r="J1338" s="136"/>
      <c r="K1338" s="136"/>
      <c r="L1338" s="136"/>
      <c r="M1338" s="136"/>
      <c r="N1338" s="136"/>
      <c r="O1338" s="136"/>
      <c r="P1338" s="136"/>
      <c r="Q1338" s="136"/>
      <c r="R1338" s="136"/>
      <c r="S1338" s="136"/>
      <c r="T1338" s="136"/>
      <c r="U1338" s="136"/>
      <c r="V1338" s="136"/>
      <c r="W1338" s="136"/>
      <c r="X1338" s="136"/>
    </row>
    <row r="1339" spans="1:24" s="147" customFormat="1">
      <c r="A1339" s="135"/>
      <c r="B1339" s="146"/>
      <c r="C1339" s="136"/>
      <c r="D1339" s="136"/>
      <c r="E1339" s="136"/>
      <c r="F1339" s="136"/>
      <c r="G1339" s="136"/>
      <c r="H1339" s="136"/>
      <c r="I1339" s="136"/>
      <c r="J1339" s="136"/>
      <c r="K1339" s="136"/>
      <c r="L1339" s="136"/>
      <c r="M1339" s="136"/>
      <c r="N1339" s="136"/>
      <c r="O1339" s="136"/>
      <c r="P1339" s="136"/>
      <c r="Q1339" s="136"/>
      <c r="R1339" s="136"/>
      <c r="S1339" s="136"/>
      <c r="T1339" s="136"/>
      <c r="U1339" s="136"/>
      <c r="V1339" s="136"/>
      <c r="W1339" s="136"/>
      <c r="X1339" s="136"/>
    </row>
    <row r="1340" spans="1:24" s="147" customFormat="1">
      <c r="A1340" s="135"/>
      <c r="B1340" s="146"/>
      <c r="C1340" s="136"/>
      <c r="D1340" s="136"/>
      <c r="E1340" s="136"/>
      <c r="F1340" s="136"/>
      <c r="G1340" s="136"/>
      <c r="H1340" s="136"/>
      <c r="I1340" s="136"/>
      <c r="J1340" s="136"/>
      <c r="K1340" s="136"/>
      <c r="L1340" s="136"/>
      <c r="M1340" s="136"/>
      <c r="N1340" s="136"/>
      <c r="O1340" s="136"/>
      <c r="P1340" s="136"/>
      <c r="Q1340" s="136"/>
      <c r="R1340" s="136"/>
      <c r="S1340" s="136"/>
      <c r="T1340" s="136"/>
      <c r="U1340" s="136"/>
      <c r="V1340" s="136"/>
      <c r="W1340" s="136"/>
      <c r="X1340" s="136"/>
    </row>
    <row r="1341" spans="1:24" s="147" customFormat="1">
      <c r="A1341" s="135"/>
      <c r="B1341" s="146"/>
      <c r="C1341" s="136"/>
      <c r="D1341" s="136"/>
      <c r="E1341" s="136"/>
      <c r="F1341" s="136"/>
      <c r="G1341" s="136"/>
      <c r="H1341" s="136"/>
      <c r="I1341" s="136"/>
      <c r="J1341" s="136"/>
      <c r="K1341" s="136"/>
      <c r="L1341" s="136"/>
      <c r="M1341" s="136"/>
      <c r="N1341" s="136"/>
      <c r="O1341" s="136"/>
      <c r="P1341" s="136"/>
      <c r="Q1341" s="136"/>
      <c r="R1341" s="136"/>
      <c r="S1341" s="136"/>
      <c r="T1341" s="136"/>
      <c r="U1341" s="136"/>
      <c r="V1341" s="136"/>
      <c r="W1341" s="136"/>
      <c r="X1341" s="136"/>
    </row>
    <row r="1342" spans="1:24" s="147" customFormat="1">
      <c r="A1342" s="135"/>
      <c r="B1342" s="146"/>
      <c r="C1342" s="136"/>
      <c r="D1342" s="136"/>
      <c r="E1342" s="136"/>
      <c r="F1342" s="136"/>
      <c r="G1342" s="136"/>
      <c r="H1342" s="136"/>
      <c r="I1342" s="136"/>
      <c r="J1342" s="136"/>
      <c r="K1342" s="136"/>
      <c r="L1342" s="136"/>
      <c r="M1342" s="136"/>
      <c r="N1342" s="136"/>
      <c r="O1342" s="136"/>
      <c r="P1342" s="136"/>
      <c r="Q1342" s="136"/>
      <c r="R1342" s="136"/>
      <c r="S1342" s="136"/>
      <c r="T1342" s="136"/>
      <c r="U1342" s="136"/>
      <c r="V1342" s="136"/>
      <c r="W1342" s="136"/>
      <c r="X1342" s="136"/>
    </row>
    <row r="1343" spans="1:24" s="147" customFormat="1">
      <c r="A1343" s="135"/>
      <c r="B1343" s="146"/>
      <c r="C1343" s="136"/>
      <c r="D1343" s="136"/>
      <c r="E1343" s="136"/>
      <c r="F1343" s="136"/>
      <c r="G1343" s="136"/>
      <c r="H1343" s="136"/>
      <c r="I1343" s="136"/>
      <c r="J1343" s="136"/>
      <c r="K1343" s="136"/>
      <c r="L1343" s="136"/>
      <c r="M1343" s="136"/>
      <c r="N1343" s="136"/>
      <c r="O1343" s="136"/>
      <c r="P1343" s="136"/>
      <c r="Q1343" s="136"/>
      <c r="R1343" s="136"/>
      <c r="S1343" s="136"/>
      <c r="T1343" s="136"/>
      <c r="U1343" s="136"/>
      <c r="V1343" s="136"/>
      <c r="W1343" s="136"/>
      <c r="X1343" s="136"/>
    </row>
    <row r="1344" spans="1:24" s="147" customFormat="1">
      <c r="A1344" s="135"/>
      <c r="B1344" s="146"/>
      <c r="C1344" s="136"/>
      <c r="D1344" s="136"/>
      <c r="E1344" s="136"/>
      <c r="F1344" s="136"/>
      <c r="G1344" s="136"/>
      <c r="H1344" s="136"/>
      <c r="I1344" s="136"/>
      <c r="J1344" s="136"/>
      <c r="K1344" s="136"/>
      <c r="L1344" s="136"/>
      <c r="M1344" s="136"/>
      <c r="N1344" s="136"/>
      <c r="O1344" s="136"/>
      <c r="P1344" s="136"/>
      <c r="Q1344" s="136"/>
      <c r="R1344" s="136"/>
      <c r="S1344" s="136"/>
      <c r="T1344" s="136"/>
      <c r="U1344" s="136"/>
      <c r="V1344" s="136"/>
      <c r="W1344" s="136"/>
      <c r="X1344" s="136"/>
    </row>
    <row r="1345" spans="1:24" s="147" customFormat="1">
      <c r="A1345" s="135"/>
      <c r="B1345" s="146"/>
      <c r="C1345" s="136"/>
      <c r="D1345" s="136"/>
      <c r="E1345" s="136"/>
      <c r="F1345" s="136"/>
      <c r="G1345" s="136"/>
      <c r="H1345" s="136"/>
      <c r="I1345" s="136"/>
      <c r="J1345" s="136"/>
      <c r="K1345" s="136"/>
      <c r="L1345" s="136"/>
      <c r="M1345" s="136"/>
      <c r="N1345" s="136"/>
      <c r="O1345" s="136"/>
      <c r="P1345" s="136"/>
      <c r="Q1345" s="136"/>
      <c r="R1345" s="136"/>
      <c r="S1345" s="136"/>
      <c r="T1345" s="136"/>
      <c r="U1345" s="136"/>
      <c r="V1345" s="136"/>
      <c r="W1345" s="136"/>
      <c r="X1345" s="136"/>
    </row>
    <row r="1346" spans="1:24" s="147" customFormat="1">
      <c r="A1346" s="135"/>
      <c r="B1346" s="146"/>
      <c r="C1346" s="136"/>
      <c r="D1346" s="136"/>
      <c r="E1346" s="136"/>
      <c r="F1346" s="136"/>
      <c r="G1346" s="136"/>
      <c r="H1346" s="136"/>
      <c r="I1346" s="136"/>
      <c r="J1346" s="136"/>
      <c r="K1346" s="136"/>
      <c r="L1346" s="136"/>
      <c r="M1346" s="136"/>
      <c r="N1346" s="136"/>
      <c r="O1346" s="136"/>
      <c r="P1346" s="136"/>
      <c r="Q1346" s="136"/>
      <c r="R1346" s="136"/>
      <c r="S1346" s="136"/>
      <c r="T1346" s="136"/>
      <c r="U1346" s="136"/>
      <c r="V1346" s="136"/>
      <c r="W1346" s="136"/>
      <c r="X1346" s="136"/>
    </row>
    <row r="1347" spans="1:24" s="147" customFormat="1">
      <c r="A1347" s="135"/>
      <c r="B1347" s="146"/>
      <c r="C1347" s="136"/>
      <c r="D1347" s="136"/>
      <c r="E1347" s="136"/>
      <c r="F1347" s="136"/>
      <c r="G1347" s="136"/>
      <c r="H1347" s="136"/>
      <c r="I1347" s="136"/>
      <c r="J1347" s="136"/>
      <c r="K1347" s="136"/>
      <c r="L1347" s="136"/>
      <c r="M1347" s="136"/>
      <c r="N1347" s="136"/>
      <c r="O1347" s="136"/>
      <c r="P1347" s="136"/>
      <c r="Q1347" s="136"/>
      <c r="R1347" s="136"/>
      <c r="S1347" s="136"/>
      <c r="T1347" s="136"/>
      <c r="U1347" s="136"/>
      <c r="V1347" s="136"/>
      <c r="W1347" s="136"/>
      <c r="X1347" s="136"/>
    </row>
    <row r="1348" spans="1:24" s="147" customFormat="1">
      <c r="A1348" s="135"/>
      <c r="B1348" s="146"/>
      <c r="C1348" s="136"/>
      <c r="D1348" s="136"/>
      <c r="E1348" s="136"/>
      <c r="F1348" s="136"/>
      <c r="G1348" s="136"/>
      <c r="H1348" s="136"/>
      <c r="I1348" s="136"/>
      <c r="J1348" s="136"/>
      <c r="K1348" s="136"/>
      <c r="L1348" s="136"/>
      <c r="M1348" s="136"/>
      <c r="N1348" s="136"/>
      <c r="O1348" s="136"/>
      <c r="P1348" s="136"/>
      <c r="Q1348" s="136"/>
      <c r="R1348" s="136"/>
      <c r="S1348" s="136"/>
      <c r="T1348" s="136"/>
      <c r="U1348" s="136"/>
      <c r="V1348" s="136"/>
      <c r="W1348" s="136"/>
      <c r="X1348" s="136"/>
    </row>
    <row r="1349" spans="1:24" s="147" customFormat="1">
      <c r="A1349" s="135"/>
      <c r="B1349" s="146"/>
      <c r="C1349" s="136"/>
      <c r="D1349" s="136"/>
      <c r="E1349" s="136"/>
      <c r="F1349" s="136"/>
      <c r="G1349" s="136"/>
      <c r="H1349" s="136"/>
      <c r="I1349" s="136"/>
      <c r="J1349" s="136"/>
      <c r="K1349" s="136"/>
      <c r="L1349" s="136"/>
      <c r="M1349" s="136"/>
      <c r="N1349" s="136"/>
      <c r="O1349" s="136"/>
      <c r="P1349" s="136"/>
      <c r="Q1349" s="136"/>
      <c r="R1349" s="136"/>
      <c r="S1349" s="136"/>
      <c r="T1349" s="136"/>
      <c r="U1349" s="136"/>
      <c r="V1349" s="136"/>
      <c r="W1349" s="136"/>
      <c r="X1349" s="136"/>
    </row>
    <row r="1350" spans="1:24" s="147" customFormat="1">
      <c r="A1350" s="135"/>
      <c r="B1350" s="146"/>
      <c r="C1350" s="136"/>
      <c r="D1350" s="136"/>
      <c r="E1350" s="136"/>
      <c r="F1350" s="136"/>
      <c r="G1350" s="136"/>
      <c r="H1350" s="136"/>
      <c r="I1350" s="136"/>
      <c r="J1350" s="136"/>
      <c r="K1350" s="136"/>
      <c r="L1350" s="136"/>
      <c r="M1350" s="136"/>
      <c r="N1350" s="136"/>
      <c r="O1350" s="136"/>
      <c r="P1350" s="136"/>
      <c r="Q1350" s="136"/>
      <c r="R1350" s="136"/>
      <c r="S1350" s="136"/>
      <c r="T1350" s="136"/>
      <c r="U1350" s="136"/>
      <c r="V1350" s="136"/>
      <c r="W1350" s="136"/>
      <c r="X1350" s="136"/>
    </row>
    <row r="1351" spans="1:24" s="147" customFormat="1">
      <c r="A1351" s="135"/>
      <c r="B1351" s="146"/>
      <c r="C1351" s="136"/>
      <c r="D1351" s="136"/>
      <c r="E1351" s="136"/>
      <c r="F1351" s="136"/>
      <c r="G1351" s="136"/>
      <c r="H1351" s="136"/>
      <c r="I1351" s="136"/>
      <c r="J1351" s="136"/>
      <c r="K1351" s="136"/>
      <c r="L1351" s="136"/>
      <c r="M1351" s="136"/>
      <c r="N1351" s="136"/>
      <c r="O1351" s="136"/>
      <c r="P1351" s="136"/>
      <c r="Q1351" s="136"/>
      <c r="R1351" s="136"/>
      <c r="S1351" s="136"/>
      <c r="T1351" s="136"/>
      <c r="U1351" s="136"/>
      <c r="V1351" s="136"/>
      <c r="W1351" s="136"/>
      <c r="X1351" s="136"/>
    </row>
    <row r="1352" spans="1:24" s="147" customFormat="1">
      <c r="A1352" s="135"/>
      <c r="B1352" s="146"/>
      <c r="C1352" s="136"/>
      <c r="D1352" s="136"/>
      <c r="E1352" s="136"/>
      <c r="F1352" s="136"/>
      <c r="G1352" s="136"/>
      <c r="H1352" s="136"/>
      <c r="I1352" s="136"/>
      <c r="J1352" s="136"/>
      <c r="K1352" s="136"/>
      <c r="L1352" s="136"/>
      <c r="M1352" s="136"/>
      <c r="N1352" s="136"/>
      <c r="O1352" s="136"/>
      <c r="P1352" s="136"/>
      <c r="Q1352" s="136"/>
      <c r="R1352" s="136"/>
      <c r="S1352" s="136"/>
      <c r="T1352" s="136"/>
      <c r="U1352" s="136"/>
      <c r="V1352" s="136"/>
      <c r="W1352" s="136"/>
      <c r="X1352" s="136"/>
    </row>
    <row r="1353" spans="1:24" s="147" customFormat="1">
      <c r="A1353" s="135"/>
      <c r="B1353" s="146"/>
      <c r="C1353" s="136"/>
      <c r="D1353" s="136"/>
      <c r="E1353" s="136"/>
      <c r="F1353" s="136"/>
      <c r="G1353" s="136"/>
      <c r="H1353" s="136"/>
      <c r="I1353" s="136"/>
      <c r="J1353" s="136"/>
      <c r="K1353" s="136"/>
      <c r="L1353" s="136"/>
      <c r="M1353" s="136"/>
      <c r="N1353" s="136"/>
      <c r="O1353" s="136"/>
      <c r="P1353" s="136"/>
      <c r="Q1353" s="136"/>
      <c r="R1353" s="136"/>
      <c r="S1353" s="136"/>
      <c r="T1353" s="136"/>
      <c r="U1353" s="136"/>
      <c r="V1353" s="136"/>
      <c r="W1353" s="136"/>
      <c r="X1353" s="136"/>
    </row>
    <row r="1354" spans="1:24" s="147" customFormat="1">
      <c r="A1354" s="135"/>
      <c r="B1354" s="146"/>
      <c r="C1354" s="136"/>
      <c r="D1354" s="136"/>
      <c r="E1354" s="136"/>
      <c r="F1354" s="136"/>
      <c r="G1354" s="136"/>
      <c r="H1354" s="136"/>
      <c r="I1354" s="136"/>
      <c r="J1354" s="136"/>
      <c r="K1354" s="136"/>
      <c r="L1354" s="136"/>
      <c r="M1354" s="136"/>
      <c r="N1354" s="136"/>
      <c r="O1354" s="136"/>
      <c r="P1354" s="136"/>
      <c r="Q1354" s="136"/>
      <c r="R1354" s="136"/>
      <c r="S1354" s="136"/>
      <c r="T1354" s="136"/>
      <c r="U1354" s="136"/>
      <c r="V1354" s="136"/>
      <c r="W1354" s="136"/>
      <c r="X1354" s="136"/>
    </row>
    <row r="1355" spans="1:24" s="147" customFormat="1">
      <c r="A1355" s="135"/>
      <c r="B1355" s="146"/>
      <c r="C1355" s="136"/>
      <c r="D1355" s="136"/>
      <c r="E1355" s="136"/>
      <c r="F1355" s="136"/>
      <c r="G1355" s="136"/>
      <c r="H1355" s="136"/>
      <c r="I1355" s="136"/>
      <c r="J1355" s="136"/>
      <c r="K1355" s="136"/>
      <c r="L1355" s="136"/>
      <c r="M1355" s="136"/>
      <c r="N1355" s="136"/>
      <c r="O1355" s="136"/>
      <c r="P1355" s="136"/>
      <c r="Q1355" s="136"/>
      <c r="R1355" s="136"/>
      <c r="S1355" s="136"/>
      <c r="T1355" s="136"/>
      <c r="U1355" s="136"/>
      <c r="V1355" s="136"/>
      <c r="W1355" s="136"/>
      <c r="X1355" s="136"/>
    </row>
    <row r="1356" spans="1:24" s="147" customFormat="1">
      <c r="A1356" s="135"/>
      <c r="B1356" s="146"/>
      <c r="C1356" s="136"/>
      <c r="D1356" s="136"/>
      <c r="E1356" s="136"/>
      <c r="F1356" s="136"/>
      <c r="G1356" s="136"/>
      <c r="H1356" s="136"/>
      <c r="I1356" s="136"/>
      <c r="J1356" s="136"/>
      <c r="K1356" s="136"/>
      <c r="L1356" s="136"/>
      <c r="M1356" s="136"/>
      <c r="N1356" s="136"/>
      <c r="O1356" s="136"/>
      <c r="P1356" s="136"/>
      <c r="Q1356" s="136"/>
      <c r="R1356" s="136"/>
      <c r="S1356" s="136"/>
      <c r="T1356" s="136"/>
      <c r="U1356" s="136"/>
      <c r="V1356" s="136"/>
      <c r="W1356" s="136"/>
      <c r="X1356" s="136"/>
    </row>
    <row r="1357" spans="1:24" s="147" customFormat="1">
      <c r="A1357" s="135"/>
      <c r="B1357" s="146"/>
      <c r="C1357" s="136"/>
      <c r="D1357" s="136"/>
      <c r="E1357" s="136"/>
      <c r="F1357" s="136"/>
      <c r="G1357" s="136"/>
      <c r="H1357" s="136"/>
      <c r="I1357" s="136"/>
      <c r="J1357" s="136"/>
      <c r="K1357" s="136"/>
      <c r="L1357" s="136"/>
      <c r="M1357" s="136"/>
      <c r="N1357" s="136"/>
      <c r="O1357" s="136"/>
      <c r="P1357" s="136"/>
      <c r="Q1357" s="136"/>
      <c r="R1357" s="136"/>
      <c r="S1357" s="136"/>
      <c r="T1357" s="136"/>
      <c r="U1357" s="136"/>
      <c r="V1357" s="136"/>
      <c r="W1357" s="136"/>
      <c r="X1357" s="136"/>
    </row>
    <row r="1358" spans="1:24" s="147" customFormat="1">
      <c r="A1358" s="135"/>
      <c r="B1358" s="146"/>
      <c r="C1358" s="136"/>
      <c r="D1358" s="136"/>
      <c r="E1358" s="136"/>
      <c r="F1358" s="136"/>
      <c r="G1358" s="136"/>
      <c r="H1358" s="136"/>
      <c r="I1358" s="136"/>
      <c r="J1358" s="136"/>
      <c r="K1358" s="136"/>
      <c r="L1358" s="136"/>
      <c r="M1358" s="136"/>
      <c r="N1358" s="136"/>
      <c r="O1358" s="136"/>
      <c r="P1358" s="136"/>
      <c r="Q1358" s="136"/>
      <c r="R1358" s="136"/>
      <c r="S1358" s="136"/>
      <c r="T1358" s="136"/>
      <c r="U1358" s="136"/>
      <c r="V1358" s="136"/>
      <c r="W1358" s="136"/>
      <c r="X1358" s="136"/>
    </row>
    <row r="1359" spans="1:24" s="147" customFormat="1">
      <c r="A1359" s="135"/>
      <c r="B1359" s="146"/>
      <c r="C1359" s="136"/>
      <c r="D1359" s="136"/>
      <c r="E1359" s="136"/>
      <c r="F1359" s="136"/>
      <c r="G1359" s="136"/>
      <c r="H1359" s="136"/>
      <c r="I1359" s="136"/>
      <c r="J1359" s="136"/>
      <c r="K1359" s="136"/>
      <c r="L1359" s="136"/>
      <c r="M1359" s="136"/>
      <c r="N1359" s="136"/>
      <c r="O1359" s="136"/>
      <c r="P1359" s="136"/>
      <c r="Q1359" s="136"/>
      <c r="R1359" s="136"/>
      <c r="S1359" s="136"/>
      <c r="T1359" s="136"/>
      <c r="U1359" s="136"/>
      <c r="V1359" s="136"/>
      <c r="W1359" s="136"/>
      <c r="X1359" s="136"/>
    </row>
    <row r="1360" spans="1:24" s="147" customFormat="1">
      <c r="A1360" s="135"/>
      <c r="B1360" s="146"/>
      <c r="C1360" s="136"/>
      <c r="D1360" s="136"/>
      <c r="E1360" s="136"/>
      <c r="F1360" s="136"/>
      <c r="G1360" s="136"/>
      <c r="H1360" s="136"/>
      <c r="I1360" s="136"/>
      <c r="J1360" s="136"/>
      <c r="K1360" s="136"/>
      <c r="L1360" s="136"/>
      <c r="M1360" s="136"/>
      <c r="N1360" s="136"/>
      <c r="O1360" s="136"/>
      <c r="P1360" s="136"/>
      <c r="Q1360" s="136"/>
      <c r="R1360" s="136"/>
      <c r="S1360" s="136"/>
      <c r="T1360" s="136"/>
      <c r="U1360" s="136"/>
      <c r="V1360" s="136"/>
      <c r="W1360" s="136"/>
      <c r="X1360" s="136"/>
    </row>
    <row r="1361" spans="1:24" s="147" customFormat="1">
      <c r="A1361" s="135"/>
      <c r="B1361" s="146"/>
      <c r="C1361" s="136"/>
      <c r="D1361" s="136"/>
      <c r="E1361" s="136"/>
      <c r="F1361" s="136"/>
      <c r="G1361" s="136"/>
      <c r="H1361" s="136"/>
      <c r="I1361" s="136"/>
      <c r="J1361" s="136"/>
      <c r="K1361" s="136"/>
      <c r="L1361" s="136"/>
      <c r="M1361" s="136"/>
      <c r="N1361" s="136"/>
      <c r="O1361" s="136"/>
      <c r="P1361" s="136"/>
      <c r="Q1361" s="136"/>
      <c r="R1361" s="136"/>
      <c r="S1361" s="136"/>
      <c r="T1361" s="136"/>
      <c r="U1361" s="136"/>
      <c r="V1361" s="136"/>
      <c r="W1361" s="136"/>
      <c r="X1361" s="136"/>
    </row>
    <row r="1362" spans="1:24" s="147" customFormat="1">
      <c r="A1362" s="135"/>
      <c r="B1362" s="146"/>
      <c r="C1362" s="136"/>
      <c r="D1362" s="136"/>
      <c r="E1362" s="136"/>
      <c r="F1362" s="136"/>
      <c r="G1362" s="136"/>
      <c r="H1362" s="136"/>
      <c r="I1362" s="136"/>
      <c r="J1362" s="136"/>
      <c r="K1362" s="136"/>
      <c r="L1362" s="136"/>
      <c r="M1362" s="136"/>
      <c r="N1362" s="136"/>
      <c r="O1362" s="136"/>
      <c r="P1362" s="136"/>
      <c r="Q1362" s="136"/>
      <c r="R1362" s="136"/>
      <c r="S1362" s="136"/>
      <c r="T1362" s="136"/>
      <c r="U1362" s="136"/>
      <c r="V1362" s="136"/>
      <c r="W1362" s="136"/>
      <c r="X1362" s="136"/>
    </row>
    <row r="1363" spans="1:24" s="147" customFormat="1">
      <c r="A1363" s="135"/>
      <c r="B1363" s="146"/>
      <c r="C1363" s="136"/>
      <c r="D1363" s="136"/>
      <c r="E1363" s="136"/>
      <c r="F1363" s="136"/>
      <c r="G1363" s="136"/>
      <c r="H1363" s="136"/>
      <c r="I1363" s="136"/>
      <c r="J1363" s="136"/>
      <c r="K1363" s="136"/>
      <c r="L1363" s="136"/>
      <c r="M1363" s="136"/>
      <c r="N1363" s="136"/>
      <c r="O1363" s="136"/>
      <c r="P1363" s="136"/>
      <c r="Q1363" s="136"/>
      <c r="R1363" s="136"/>
      <c r="S1363" s="136"/>
      <c r="T1363" s="136"/>
      <c r="U1363" s="136"/>
      <c r="V1363" s="136"/>
      <c r="W1363" s="136"/>
      <c r="X1363" s="136"/>
    </row>
    <row r="1364" spans="1:24" s="147" customFormat="1">
      <c r="A1364" s="135"/>
      <c r="B1364" s="146"/>
      <c r="C1364" s="136"/>
      <c r="D1364" s="136"/>
      <c r="E1364" s="136"/>
      <c r="F1364" s="136"/>
      <c r="G1364" s="136"/>
      <c r="H1364" s="136"/>
      <c r="I1364" s="136"/>
      <c r="J1364" s="136"/>
      <c r="K1364" s="136"/>
      <c r="L1364" s="136"/>
      <c r="M1364" s="136"/>
      <c r="N1364" s="136"/>
      <c r="O1364" s="136"/>
      <c r="P1364" s="136"/>
      <c r="Q1364" s="136"/>
      <c r="R1364" s="136"/>
      <c r="S1364" s="136"/>
      <c r="T1364" s="136"/>
      <c r="U1364" s="136"/>
      <c r="V1364" s="136"/>
      <c r="W1364" s="136"/>
      <c r="X1364" s="136"/>
    </row>
    <row r="1365" spans="1:24" s="147" customFormat="1">
      <c r="A1365" s="135"/>
      <c r="B1365" s="146"/>
      <c r="C1365" s="136"/>
      <c r="D1365" s="136"/>
      <c r="E1365" s="136"/>
      <c r="F1365" s="136"/>
      <c r="G1365" s="136"/>
      <c r="H1365" s="136"/>
      <c r="I1365" s="136"/>
      <c r="J1365" s="136"/>
      <c r="K1365" s="136"/>
      <c r="L1365" s="136"/>
      <c r="M1365" s="136"/>
      <c r="N1365" s="136"/>
      <c r="O1365" s="136"/>
      <c r="P1365" s="136"/>
      <c r="Q1365" s="136"/>
      <c r="R1365" s="136"/>
      <c r="S1365" s="136"/>
      <c r="T1365" s="136"/>
      <c r="U1365" s="136"/>
      <c r="V1365" s="136"/>
      <c r="W1365" s="136"/>
      <c r="X1365" s="136"/>
    </row>
    <row r="1366" spans="1:24" s="147" customFormat="1">
      <c r="A1366" s="135"/>
      <c r="B1366" s="146"/>
      <c r="C1366" s="136"/>
      <c r="D1366" s="136"/>
      <c r="E1366" s="136"/>
      <c r="F1366" s="136"/>
      <c r="G1366" s="136"/>
      <c r="H1366" s="136"/>
      <c r="I1366" s="136"/>
      <c r="J1366" s="136"/>
      <c r="K1366" s="136"/>
      <c r="L1366" s="136"/>
      <c r="M1366" s="136"/>
      <c r="N1366" s="136"/>
      <c r="O1366" s="136"/>
      <c r="P1366" s="136"/>
      <c r="Q1366" s="136"/>
      <c r="R1366" s="136"/>
      <c r="S1366" s="136"/>
      <c r="T1366" s="136"/>
      <c r="U1366" s="136"/>
      <c r="V1366" s="136"/>
      <c r="W1366" s="136"/>
      <c r="X1366" s="136"/>
    </row>
    <row r="1367" spans="1:24" s="147" customFormat="1">
      <c r="A1367" s="135"/>
      <c r="B1367" s="146"/>
      <c r="C1367" s="136"/>
      <c r="D1367" s="136"/>
      <c r="E1367" s="136"/>
      <c r="F1367" s="136"/>
      <c r="G1367" s="136"/>
      <c r="H1367" s="136"/>
      <c r="I1367" s="136"/>
      <c r="J1367" s="136"/>
      <c r="K1367" s="136"/>
      <c r="L1367" s="136"/>
      <c r="M1367" s="136"/>
      <c r="N1367" s="136"/>
      <c r="O1367" s="136"/>
      <c r="P1367" s="136"/>
      <c r="Q1367" s="136"/>
      <c r="R1367" s="136"/>
      <c r="S1367" s="136"/>
      <c r="T1367" s="136"/>
      <c r="U1367" s="136"/>
      <c r="V1367" s="136"/>
      <c r="W1367" s="136"/>
      <c r="X1367" s="136"/>
    </row>
    <row r="1368" spans="1:24" s="147" customFormat="1">
      <c r="A1368" s="135"/>
      <c r="B1368" s="146"/>
      <c r="C1368" s="136"/>
      <c r="D1368" s="136"/>
      <c r="E1368" s="136"/>
      <c r="F1368" s="136"/>
      <c r="G1368" s="136"/>
      <c r="H1368" s="136"/>
      <c r="I1368" s="136"/>
      <c r="J1368" s="136"/>
      <c r="K1368" s="136"/>
      <c r="L1368" s="136"/>
      <c r="M1368" s="136"/>
      <c r="N1368" s="136"/>
      <c r="O1368" s="136"/>
      <c r="P1368" s="136"/>
      <c r="Q1368" s="136"/>
      <c r="R1368" s="136"/>
      <c r="S1368" s="136"/>
      <c r="T1368" s="136"/>
      <c r="U1368" s="136"/>
      <c r="V1368" s="136"/>
      <c r="W1368" s="136"/>
      <c r="X1368" s="136"/>
    </row>
    <row r="1369" spans="1:24" s="147" customFormat="1">
      <c r="A1369" s="135"/>
      <c r="B1369" s="146"/>
      <c r="C1369" s="136"/>
      <c r="D1369" s="136"/>
      <c r="E1369" s="136"/>
      <c r="F1369" s="136"/>
      <c r="G1369" s="136"/>
      <c r="H1369" s="136"/>
      <c r="I1369" s="136"/>
      <c r="J1369" s="136"/>
      <c r="K1369" s="136"/>
      <c r="L1369" s="136"/>
      <c r="M1369" s="136"/>
      <c r="N1369" s="136"/>
      <c r="O1369" s="136"/>
      <c r="P1369" s="136"/>
      <c r="Q1369" s="136"/>
      <c r="R1369" s="136"/>
      <c r="S1369" s="136"/>
      <c r="T1369" s="136"/>
      <c r="U1369" s="136"/>
      <c r="V1369" s="136"/>
      <c r="W1369" s="136"/>
      <c r="X1369" s="136"/>
    </row>
    <row r="1370" spans="1:24" s="147" customFormat="1">
      <c r="A1370" s="135"/>
      <c r="B1370" s="146"/>
      <c r="C1370" s="136"/>
      <c r="D1370" s="136"/>
      <c r="E1370" s="136"/>
      <c r="F1370" s="136"/>
      <c r="G1370" s="136"/>
      <c r="H1370" s="136"/>
      <c r="I1370" s="136"/>
      <c r="J1370" s="136"/>
      <c r="K1370" s="136"/>
      <c r="L1370" s="136"/>
      <c r="M1370" s="136"/>
      <c r="N1370" s="136"/>
      <c r="O1370" s="136"/>
      <c r="P1370" s="136"/>
      <c r="Q1370" s="136"/>
      <c r="R1370" s="136"/>
      <c r="S1370" s="136"/>
      <c r="T1370" s="136"/>
      <c r="U1370" s="136"/>
      <c r="V1370" s="136"/>
      <c r="W1370" s="136"/>
      <c r="X1370" s="136"/>
    </row>
    <row r="1371" spans="1:24" s="147" customFormat="1">
      <c r="A1371" s="135"/>
      <c r="B1371" s="146"/>
      <c r="C1371" s="136"/>
      <c r="D1371" s="136"/>
      <c r="E1371" s="136"/>
      <c r="F1371" s="136"/>
      <c r="G1371" s="136"/>
      <c r="H1371" s="136"/>
      <c r="I1371" s="136"/>
      <c r="J1371" s="136"/>
      <c r="K1371" s="136"/>
      <c r="L1371" s="136"/>
      <c r="M1371" s="136"/>
      <c r="N1371" s="136"/>
      <c r="O1371" s="136"/>
      <c r="P1371" s="136"/>
      <c r="Q1371" s="136"/>
      <c r="R1371" s="136"/>
      <c r="S1371" s="136"/>
      <c r="T1371" s="136"/>
      <c r="U1371" s="136"/>
      <c r="V1371" s="136"/>
      <c r="W1371" s="136"/>
      <c r="X1371" s="136"/>
    </row>
    <row r="1372" spans="1:24" s="147" customFormat="1">
      <c r="A1372" s="135"/>
      <c r="B1372" s="146"/>
      <c r="C1372" s="136"/>
      <c r="D1372" s="136"/>
      <c r="E1372" s="136"/>
      <c r="F1372" s="136"/>
      <c r="G1372" s="136"/>
      <c r="H1372" s="136"/>
      <c r="I1372" s="136"/>
      <c r="J1372" s="136"/>
      <c r="K1372" s="136"/>
      <c r="L1372" s="136"/>
      <c r="M1372" s="136"/>
      <c r="N1372" s="136"/>
      <c r="O1372" s="136"/>
      <c r="P1372" s="136"/>
      <c r="Q1372" s="136"/>
      <c r="R1372" s="136"/>
      <c r="S1372" s="136"/>
      <c r="T1372" s="136"/>
      <c r="U1372" s="136"/>
      <c r="V1372" s="136"/>
      <c r="W1372" s="136"/>
      <c r="X1372" s="136"/>
    </row>
    <row r="1373" spans="1:24" s="147" customFormat="1">
      <c r="A1373" s="135"/>
      <c r="B1373" s="146"/>
      <c r="C1373" s="136"/>
      <c r="D1373" s="136"/>
      <c r="E1373" s="136"/>
      <c r="F1373" s="136"/>
      <c r="G1373" s="136"/>
      <c r="H1373" s="136"/>
      <c r="I1373" s="136"/>
      <c r="J1373" s="136"/>
      <c r="K1373" s="136"/>
      <c r="L1373" s="136"/>
      <c r="M1373" s="136"/>
      <c r="N1373" s="136"/>
      <c r="O1373" s="136"/>
      <c r="P1373" s="136"/>
      <c r="Q1373" s="136"/>
      <c r="R1373" s="136"/>
      <c r="S1373" s="136"/>
      <c r="T1373" s="136"/>
      <c r="U1373" s="136"/>
      <c r="V1373" s="136"/>
      <c r="W1373" s="136"/>
      <c r="X1373" s="136"/>
    </row>
    <row r="1374" spans="1:24" s="147" customFormat="1">
      <c r="A1374" s="135"/>
      <c r="B1374" s="146"/>
      <c r="C1374" s="136"/>
      <c r="D1374" s="136"/>
      <c r="E1374" s="136"/>
      <c r="F1374" s="136"/>
      <c r="G1374" s="136"/>
      <c r="H1374" s="136"/>
      <c r="I1374" s="136"/>
      <c r="J1374" s="136"/>
      <c r="K1374" s="136"/>
      <c r="L1374" s="136"/>
      <c r="M1374" s="136"/>
      <c r="N1374" s="136"/>
      <c r="O1374" s="136"/>
      <c r="P1374" s="136"/>
      <c r="Q1374" s="136"/>
      <c r="R1374" s="136"/>
      <c r="S1374" s="136"/>
      <c r="T1374" s="136"/>
      <c r="U1374" s="136"/>
      <c r="V1374" s="136"/>
      <c r="W1374" s="136"/>
      <c r="X1374" s="136"/>
    </row>
    <row r="1375" spans="1:24" s="147" customFormat="1">
      <c r="A1375" s="135"/>
      <c r="B1375" s="146"/>
      <c r="C1375" s="136"/>
      <c r="D1375" s="136"/>
      <c r="E1375" s="136"/>
      <c r="F1375" s="136"/>
      <c r="G1375" s="136"/>
      <c r="H1375" s="136"/>
      <c r="I1375" s="136"/>
      <c r="J1375" s="136"/>
      <c r="K1375" s="136"/>
      <c r="L1375" s="136"/>
      <c r="M1375" s="136"/>
      <c r="N1375" s="136"/>
      <c r="O1375" s="136"/>
      <c r="P1375" s="136"/>
      <c r="Q1375" s="136"/>
      <c r="R1375" s="136"/>
      <c r="S1375" s="136"/>
      <c r="T1375" s="136"/>
      <c r="U1375" s="136"/>
      <c r="V1375" s="136"/>
      <c r="W1375" s="136"/>
      <c r="X1375" s="136"/>
    </row>
    <row r="1376" spans="1:24" s="147" customFormat="1">
      <c r="A1376" s="135"/>
      <c r="B1376" s="146"/>
      <c r="C1376" s="136"/>
      <c r="D1376" s="136"/>
      <c r="E1376" s="136"/>
      <c r="F1376" s="136"/>
      <c r="G1376" s="136"/>
      <c r="H1376" s="136"/>
      <c r="I1376" s="136"/>
      <c r="J1376" s="136"/>
      <c r="K1376" s="136"/>
      <c r="L1376" s="136"/>
      <c r="M1376" s="136"/>
      <c r="N1376" s="136"/>
      <c r="O1376" s="136"/>
      <c r="P1376" s="136"/>
      <c r="Q1376" s="136"/>
      <c r="R1376" s="136"/>
      <c r="S1376" s="136"/>
      <c r="T1376" s="136"/>
      <c r="U1376" s="136"/>
      <c r="V1376" s="136"/>
      <c r="W1376" s="136"/>
      <c r="X1376" s="136"/>
    </row>
    <row r="1377" spans="1:24" s="147" customFormat="1">
      <c r="A1377" s="135"/>
      <c r="B1377" s="146"/>
      <c r="C1377" s="136"/>
      <c r="D1377" s="136"/>
      <c r="E1377" s="136"/>
      <c r="F1377" s="136"/>
      <c r="G1377" s="136"/>
      <c r="H1377" s="136"/>
      <c r="I1377" s="136"/>
      <c r="J1377" s="136"/>
      <c r="K1377" s="136"/>
      <c r="L1377" s="136"/>
      <c r="M1377" s="136"/>
      <c r="N1377" s="136"/>
      <c r="O1377" s="136"/>
      <c r="P1377" s="136"/>
      <c r="Q1377" s="136"/>
      <c r="R1377" s="136"/>
      <c r="S1377" s="136"/>
      <c r="T1377" s="136"/>
      <c r="U1377" s="136"/>
      <c r="V1377" s="136"/>
      <c r="W1377" s="136"/>
      <c r="X1377" s="136"/>
    </row>
    <row r="1378" spans="1:24" s="147" customFormat="1">
      <c r="A1378" s="135"/>
      <c r="B1378" s="146"/>
      <c r="C1378" s="136"/>
      <c r="D1378" s="136"/>
      <c r="E1378" s="136"/>
      <c r="F1378" s="136"/>
      <c r="G1378" s="136"/>
      <c r="H1378" s="136"/>
      <c r="I1378" s="136"/>
      <c r="J1378" s="136"/>
      <c r="K1378" s="136"/>
      <c r="L1378" s="136"/>
      <c r="M1378" s="136"/>
      <c r="N1378" s="136"/>
      <c r="O1378" s="136"/>
      <c r="P1378" s="136"/>
      <c r="Q1378" s="136"/>
      <c r="R1378" s="136"/>
      <c r="S1378" s="136"/>
      <c r="T1378" s="136"/>
      <c r="U1378" s="136"/>
      <c r="V1378" s="136"/>
      <c r="W1378" s="136"/>
      <c r="X1378" s="136"/>
    </row>
    <row r="1379" spans="1:24" s="147" customFormat="1">
      <c r="A1379" s="135"/>
      <c r="B1379" s="146"/>
      <c r="C1379" s="136"/>
      <c r="D1379" s="136"/>
      <c r="E1379" s="136"/>
      <c r="F1379" s="136"/>
      <c r="G1379" s="136"/>
      <c r="H1379" s="136"/>
      <c r="I1379" s="136"/>
      <c r="J1379" s="136"/>
      <c r="K1379" s="136"/>
      <c r="L1379" s="136"/>
      <c r="M1379" s="136"/>
      <c r="N1379" s="136"/>
      <c r="O1379" s="136"/>
      <c r="P1379" s="136"/>
      <c r="Q1379" s="136"/>
      <c r="R1379" s="136"/>
      <c r="S1379" s="136"/>
      <c r="T1379" s="136"/>
      <c r="U1379" s="136"/>
      <c r="V1379" s="136"/>
      <c r="W1379" s="136"/>
      <c r="X1379" s="136"/>
    </row>
    <row r="1380" spans="1:24" s="147" customFormat="1">
      <c r="A1380" s="135"/>
      <c r="B1380" s="146"/>
      <c r="C1380" s="136"/>
      <c r="D1380" s="136"/>
      <c r="E1380" s="136"/>
      <c r="F1380" s="136"/>
      <c r="G1380" s="136"/>
      <c r="H1380" s="136"/>
      <c r="I1380" s="136"/>
      <c r="J1380" s="136"/>
      <c r="K1380" s="136"/>
      <c r="L1380" s="136"/>
      <c r="M1380" s="136"/>
      <c r="N1380" s="136"/>
      <c r="O1380" s="136"/>
      <c r="P1380" s="136"/>
      <c r="Q1380" s="136"/>
      <c r="R1380" s="136"/>
      <c r="S1380" s="136"/>
      <c r="T1380" s="136"/>
      <c r="U1380" s="136"/>
      <c r="V1380" s="136"/>
      <c r="W1380" s="136"/>
      <c r="X1380" s="136"/>
    </row>
    <row r="1381" spans="1:24" s="147" customFormat="1">
      <c r="A1381" s="135"/>
      <c r="B1381" s="146"/>
      <c r="C1381" s="136"/>
      <c r="D1381" s="136"/>
      <c r="E1381" s="136"/>
      <c r="F1381" s="136"/>
      <c r="G1381" s="136"/>
      <c r="H1381" s="136"/>
      <c r="I1381" s="136"/>
      <c r="J1381" s="136"/>
      <c r="K1381" s="136"/>
      <c r="L1381" s="136"/>
      <c r="M1381" s="136"/>
      <c r="N1381" s="136"/>
      <c r="O1381" s="136"/>
      <c r="P1381" s="136"/>
      <c r="Q1381" s="136"/>
      <c r="R1381" s="136"/>
      <c r="S1381" s="136"/>
      <c r="T1381" s="136"/>
      <c r="U1381" s="136"/>
      <c r="V1381" s="136"/>
      <c r="W1381" s="136"/>
      <c r="X1381" s="136"/>
    </row>
    <row r="1382" spans="1:24" s="147" customFormat="1">
      <c r="A1382" s="135"/>
      <c r="B1382" s="146"/>
      <c r="C1382" s="136"/>
      <c r="D1382" s="136"/>
      <c r="E1382" s="136"/>
      <c r="F1382" s="136"/>
      <c r="G1382" s="136"/>
      <c r="H1382" s="136"/>
      <c r="I1382" s="136"/>
      <c r="J1382" s="136"/>
      <c r="K1382" s="136"/>
      <c r="L1382" s="136"/>
      <c r="M1382" s="136"/>
      <c r="N1382" s="136"/>
      <c r="O1382" s="136"/>
      <c r="P1382" s="136"/>
      <c r="Q1382" s="136"/>
      <c r="R1382" s="136"/>
      <c r="S1382" s="136"/>
      <c r="T1382" s="136"/>
      <c r="U1382" s="136"/>
      <c r="V1382" s="136"/>
      <c r="W1382" s="136"/>
      <c r="X1382" s="136"/>
    </row>
    <row r="1383" spans="1:24" s="147" customFormat="1">
      <c r="A1383" s="135"/>
      <c r="B1383" s="146"/>
      <c r="C1383" s="136"/>
      <c r="D1383" s="136"/>
      <c r="E1383" s="136"/>
      <c r="F1383" s="136"/>
      <c r="G1383" s="136"/>
      <c r="H1383" s="136"/>
      <c r="I1383" s="136"/>
      <c r="J1383" s="136"/>
      <c r="K1383" s="136"/>
      <c r="L1383" s="136"/>
      <c r="M1383" s="136"/>
      <c r="N1383" s="136"/>
      <c r="O1383" s="136"/>
      <c r="P1383" s="136"/>
      <c r="Q1383" s="136"/>
      <c r="R1383" s="136"/>
      <c r="S1383" s="136"/>
      <c r="T1383" s="136"/>
      <c r="U1383" s="136"/>
      <c r="V1383" s="136"/>
      <c r="W1383" s="136"/>
      <c r="X1383" s="136"/>
    </row>
    <row r="1384" spans="1:24" s="147" customFormat="1">
      <c r="A1384" s="135"/>
      <c r="B1384" s="146"/>
      <c r="C1384" s="136"/>
      <c r="D1384" s="136"/>
      <c r="E1384" s="136"/>
      <c r="F1384" s="136"/>
      <c r="G1384" s="136"/>
      <c r="H1384" s="136"/>
      <c r="I1384" s="136"/>
      <c r="J1384" s="136"/>
      <c r="K1384" s="136"/>
      <c r="L1384" s="136"/>
      <c r="M1384" s="136"/>
      <c r="N1384" s="136"/>
      <c r="O1384" s="136"/>
      <c r="P1384" s="136"/>
      <c r="Q1384" s="136"/>
      <c r="R1384" s="136"/>
      <c r="S1384" s="136"/>
      <c r="T1384" s="136"/>
      <c r="U1384" s="136"/>
      <c r="V1384" s="136"/>
      <c r="W1384" s="136"/>
      <c r="X1384" s="136"/>
    </row>
    <row r="1385" spans="1:24" s="147" customFormat="1">
      <c r="A1385" s="135"/>
      <c r="B1385" s="146"/>
      <c r="C1385" s="136"/>
      <c r="D1385" s="136"/>
      <c r="E1385" s="136"/>
      <c r="F1385" s="136"/>
      <c r="G1385" s="136"/>
      <c r="H1385" s="136"/>
      <c r="I1385" s="136"/>
      <c r="J1385" s="136"/>
      <c r="K1385" s="136"/>
      <c r="L1385" s="136"/>
      <c r="M1385" s="136"/>
      <c r="N1385" s="136"/>
      <c r="O1385" s="136"/>
      <c r="P1385" s="136"/>
      <c r="Q1385" s="136"/>
      <c r="R1385" s="136"/>
      <c r="S1385" s="136"/>
      <c r="T1385" s="136"/>
      <c r="U1385" s="136"/>
      <c r="V1385" s="136"/>
      <c r="W1385" s="136"/>
      <c r="X1385" s="136"/>
    </row>
    <row r="1386" spans="1:24" s="147" customFormat="1">
      <c r="A1386" s="135"/>
      <c r="B1386" s="146"/>
      <c r="C1386" s="136"/>
      <c r="D1386" s="136"/>
      <c r="E1386" s="136"/>
      <c r="F1386" s="136"/>
      <c r="G1386" s="136"/>
      <c r="H1386" s="136"/>
      <c r="I1386" s="136"/>
      <c r="J1386" s="136"/>
      <c r="K1386" s="136"/>
      <c r="L1386" s="136"/>
      <c r="M1386" s="136"/>
      <c r="N1386" s="136"/>
      <c r="O1386" s="136"/>
      <c r="P1386" s="136"/>
      <c r="Q1386" s="136"/>
      <c r="R1386" s="136"/>
      <c r="S1386" s="136"/>
      <c r="T1386" s="136"/>
      <c r="U1386" s="136"/>
      <c r="V1386" s="136"/>
      <c r="W1386" s="136"/>
      <c r="X1386" s="136"/>
    </row>
    <row r="1387" spans="1:24" s="147" customFormat="1">
      <c r="A1387" s="135"/>
      <c r="B1387" s="146"/>
      <c r="C1387" s="136"/>
      <c r="D1387" s="136"/>
      <c r="E1387" s="136"/>
      <c r="F1387" s="136"/>
      <c r="G1387" s="136"/>
      <c r="H1387" s="136"/>
      <c r="I1387" s="136"/>
      <c r="J1387" s="136"/>
      <c r="K1387" s="136"/>
      <c r="L1387" s="136"/>
      <c r="M1387" s="136"/>
      <c r="N1387" s="136"/>
      <c r="O1387" s="136"/>
      <c r="P1387" s="136"/>
      <c r="Q1387" s="136"/>
      <c r="R1387" s="136"/>
      <c r="S1387" s="136"/>
      <c r="T1387" s="136"/>
      <c r="U1387" s="136"/>
      <c r="V1387" s="136"/>
      <c r="W1387" s="136"/>
      <c r="X1387" s="136"/>
    </row>
    <row r="1388" spans="1:24" s="147" customFormat="1">
      <c r="A1388" s="135"/>
      <c r="B1388" s="146"/>
      <c r="C1388" s="136"/>
      <c r="D1388" s="136"/>
      <c r="E1388" s="136"/>
      <c r="F1388" s="136"/>
      <c r="G1388" s="136"/>
      <c r="H1388" s="136"/>
      <c r="I1388" s="136"/>
      <c r="J1388" s="136"/>
      <c r="K1388" s="136"/>
      <c r="L1388" s="136"/>
      <c r="M1388" s="136"/>
      <c r="N1388" s="136"/>
      <c r="O1388" s="136"/>
      <c r="P1388" s="136"/>
      <c r="Q1388" s="136"/>
      <c r="R1388" s="136"/>
      <c r="S1388" s="136"/>
      <c r="T1388" s="136"/>
      <c r="U1388" s="136"/>
      <c r="V1388" s="136"/>
      <c r="W1388" s="136"/>
      <c r="X1388" s="136"/>
    </row>
    <row r="1389" spans="1:24" s="147" customFormat="1">
      <c r="A1389" s="135"/>
      <c r="B1389" s="146"/>
      <c r="C1389" s="136"/>
      <c r="D1389" s="136"/>
      <c r="E1389" s="136"/>
      <c r="F1389" s="136"/>
      <c r="G1389" s="136"/>
      <c r="H1389" s="136"/>
      <c r="I1389" s="136"/>
      <c r="J1389" s="136"/>
      <c r="K1389" s="136"/>
      <c r="L1389" s="136"/>
      <c r="M1389" s="136"/>
      <c r="N1389" s="136"/>
      <c r="O1389" s="136"/>
      <c r="P1389" s="136"/>
      <c r="Q1389" s="136"/>
      <c r="R1389" s="136"/>
      <c r="S1389" s="136"/>
      <c r="T1389" s="136"/>
      <c r="U1389" s="136"/>
      <c r="V1389" s="136"/>
      <c r="W1389" s="136"/>
      <c r="X1389" s="136"/>
    </row>
    <row r="1390" spans="1:24" s="147" customFormat="1">
      <c r="A1390" s="135"/>
      <c r="B1390" s="146"/>
      <c r="C1390" s="136"/>
      <c r="D1390" s="136"/>
      <c r="E1390" s="136"/>
      <c r="F1390" s="136"/>
      <c r="G1390" s="136"/>
      <c r="H1390" s="136"/>
      <c r="I1390" s="136"/>
      <c r="J1390" s="136"/>
      <c r="K1390" s="136"/>
      <c r="L1390" s="136"/>
      <c r="M1390" s="136"/>
      <c r="N1390" s="136"/>
      <c r="O1390" s="136"/>
      <c r="P1390" s="136"/>
      <c r="Q1390" s="136"/>
      <c r="R1390" s="136"/>
      <c r="S1390" s="136"/>
      <c r="T1390" s="136"/>
      <c r="U1390" s="136"/>
      <c r="V1390" s="136"/>
      <c r="W1390" s="136"/>
      <c r="X1390" s="136"/>
    </row>
    <row r="1391" spans="1:24" s="147" customFormat="1">
      <c r="A1391" s="135"/>
      <c r="B1391" s="146"/>
      <c r="C1391" s="136"/>
      <c r="D1391" s="136"/>
      <c r="E1391" s="136"/>
      <c r="F1391" s="136"/>
      <c r="G1391" s="136"/>
      <c r="H1391" s="136"/>
      <c r="I1391" s="136"/>
      <c r="J1391" s="136"/>
      <c r="K1391" s="136"/>
      <c r="L1391" s="136"/>
      <c r="M1391" s="136"/>
      <c r="N1391" s="136"/>
      <c r="O1391" s="136"/>
      <c r="P1391" s="136"/>
      <c r="Q1391" s="136"/>
      <c r="R1391" s="136"/>
      <c r="S1391" s="136"/>
      <c r="T1391" s="136"/>
      <c r="U1391" s="136"/>
      <c r="V1391" s="136"/>
      <c r="W1391" s="136"/>
      <c r="X1391" s="136"/>
    </row>
    <row r="1392" spans="1:24" s="147" customFormat="1">
      <c r="A1392" s="135"/>
      <c r="B1392" s="146"/>
      <c r="C1392" s="136"/>
      <c r="D1392" s="136"/>
      <c r="E1392" s="136"/>
      <c r="F1392" s="136"/>
      <c r="G1392" s="136"/>
      <c r="H1392" s="136"/>
      <c r="I1392" s="136"/>
      <c r="J1392" s="136"/>
      <c r="K1392" s="136"/>
      <c r="L1392" s="136"/>
      <c r="M1392" s="136"/>
      <c r="N1392" s="136"/>
      <c r="O1392" s="136"/>
      <c r="P1392" s="136"/>
      <c r="Q1392" s="136"/>
      <c r="R1392" s="136"/>
      <c r="S1392" s="136"/>
      <c r="T1392" s="136"/>
      <c r="U1392" s="136"/>
      <c r="V1392" s="136"/>
      <c r="W1392" s="136"/>
      <c r="X1392" s="136"/>
    </row>
    <row r="1393" spans="1:24" s="147" customFormat="1">
      <c r="A1393" s="135"/>
      <c r="B1393" s="146"/>
      <c r="C1393" s="136"/>
      <c r="D1393" s="136"/>
      <c r="E1393" s="136"/>
      <c r="F1393" s="136"/>
      <c r="G1393" s="136"/>
      <c r="H1393" s="136"/>
      <c r="I1393" s="136"/>
      <c r="J1393" s="136"/>
      <c r="K1393" s="136"/>
      <c r="L1393" s="136"/>
      <c r="M1393" s="136"/>
      <c r="N1393" s="136"/>
      <c r="O1393" s="136"/>
      <c r="P1393" s="136"/>
      <c r="Q1393" s="136"/>
      <c r="R1393" s="136"/>
      <c r="S1393" s="136"/>
      <c r="T1393" s="136"/>
      <c r="U1393" s="136"/>
      <c r="V1393" s="136"/>
      <c r="W1393" s="136"/>
      <c r="X1393" s="136"/>
    </row>
    <row r="1394" spans="1:24" s="147" customFormat="1">
      <c r="A1394" s="135"/>
      <c r="B1394" s="146"/>
      <c r="C1394" s="136"/>
      <c r="D1394" s="136"/>
      <c r="E1394" s="136"/>
      <c r="F1394" s="136"/>
      <c r="G1394" s="136"/>
      <c r="H1394" s="136"/>
      <c r="I1394" s="136"/>
      <c r="J1394" s="136"/>
      <c r="K1394" s="136"/>
      <c r="L1394" s="136"/>
      <c r="M1394" s="136"/>
      <c r="N1394" s="136"/>
      <c r="O1394" s="136"/>
      <c r="P1394" s="136"/>
      <c r="Q1394" s="136"/>
      <c r="R1394" s="136"/>
      <c r="S1394" s="136"/>
      <c r="T1394" s="136"/>
      <c r="U1394" s="136"/>
      <c r="V1394" s="136"/>
      <c r="W1394" s="136"/>
      <c r="X1394" s="136"/>
    </row>
    <row r="1395" spans="1:24" s="147" customFormat="1">
      <c r="A1395" s="135"/>
      <c r="B1395" s="146"/>
      <c r="C1395" s="136"/>
      <c r="D1395" s="136"/>
      <c r="E1395" s="136"/>
      <c r="F1395" s="136"/>
      <c r="G1395" s="136"/>
      <c r="H1395" s="136"/>
      <c r="I1395" s="136"/>
      <c r="J1395" s="136"/>
      <c r="K1395" s="136"/>
      <c r="L1395" s="136"/>
      <c r="M1395" s="136"/>
      <c r="N1395" s="136"/>
      <c r="O1395" s="136"/>
      <c r="P1395" s="136"/>
      <c r="Q1395" s="136"/>
      <c r="R1395" s="136"/>
      <c r="S1395" s="136"/>
      <c r="T1395" s="136"/>
      <c r="U1395" s="136"/>
      <c r="V1395" s="136"/>
      <c r="W1395" s="136"/>
      <c r="X1395" s="136"/>
    </row>
    <row r="1396" spans="1:24" s="147" customFormat="1">
      <c r="A1396" s="135"/>
      <c r="B1396" s="146"/>
      <c r="C1396" s="136"/>
      <c r="D1396" s="136"/>
      <c r="E1396" s="136"/>
      <c r="F1396" s="136"/>
      <c r="G1396" s="136"/>
      <c r="H1396" s="136"/>
      <c r="I1396" s="136"/>
      <c r="J1396" s="136"/>
      <c r="K1396" s="136"/>
      <c r="L1396" s="136"/>
      <c r="M1396" s="136"/>
      <c r="N1396" s="136"/>
      <c r="O1396" s="136"/>
      <c r="P1396" s="136"/>
      <c r="Q1396" s="136"/>
      <c r="R1396" s="136"/>
      <c r="S1396" s="136"/>
      <c r="T1396" s="136"/>
      <c r="U1396" s="136"/>
      <c r="V1396" s="136"/>
      <c r="W1396" s="136"/>
      <c r="X1396" s="136"/>
    </row>
    <row r="1397" spans="1:24" s="147" customFormat="1">
      <c r="A1397" s="135"/>
      <c r="B1397" s="146"/>
      <c r="C1397" s="136"/>
      <c r="D1397" s="136"/>
      <c r="E1397" s="136"/>
      <c r="F1397" s="136"/>
      <c r="G1397" s="136"/>
      <c r="H1397" s="136"/>
      <c r="I1397" s="136"/>
      <c r="J1397" s="136"/>
      <c r="K1397" s="136"/>
      <c r="L1397" s="136"/>
      <c r="M1397" s="136"/>
      <c r="N1397" s="136"/>
      <c r="O1397" s="136"/>
      <c r="P1397" s="136"/>
      <c r="Q1397" s="136"/>
      <c r="R1397" s="136"/>
      <c r="S1397" s="136"/>
      <c r="T1397" s="136"/>
      <c r="U1397" s="136"/>
      <c r="V1397" s="136"/>
      <c r="W1397" s="136"/>
      <c r="X1397" s="136"/>
    </row>
    <row r="1398" spans="1:24" s="147" customFormat="1">
      <c r="A1398" s="135"/>
      <c r="B1398" s="146"/>
      <c r="C1398" s="136"/>
      <c r="D1398" s="136"/>
      <c r="E1398" s="136"/>
      <c r="F1398" s="136"/>
      <c r="G1398" s="136"/>
      <c r="H1398" s="136"/>
      <c r="I1398" s="136"/>
      <c r="J1398" s="136"/>
      <c r="K1398" s="136"/>
      <c r="L1398" s="136"/>
      <c r="M1398" s="136"/>
      <c r="N1398" s="136"/>
      <c r="O1398" s="136"/>
      <c r="P1398" s="136"/>
      <c r="Q1398" s="136"/>
      <c r="R1398" s="136"/>
      <c r="S1398" s="136"/>
      <c r="T1398" s="136"/>
      <c r="U1398" s="136"/>
      <c r="V1398" s="136"/>
      <c r="W1398" s="136"/>
      <c r="X1398" s="136"/>
    </row>
    <row r="1399" spans="1:24" s="147" customFormat="1">
      <c r="A1399" s="135"/>
      <c r="B1399" s="146"/>
      <c r="C1399" s="136"/>
      <c r="D1399" s="136"/>
      <c r="E1399" s="136"/>
      <c r="F1399" s="136"/>
      <c r="G1399" s="136"/>
      <c r="H1399" s="136"/>
      <c r="I1399" s="136"/>
      <c r="J1399" s="136"/>
      <c r="K1399" s="136"/>
      <c r="L1399" s="136"/>
      <c r="M1399" s="136"/>
      <c r="N1399" s="136"/>
      <c r="O1399" s="136"/>
      <c r="P1399" s="136"/>
      <c r="Q1399" s="136"/>
      <c r="R1399" s="136"/>
      <c r="S1399" s="136"/>
      <c r="T1399" s="136"/>
      <c r="U1399" s="136"/>
      <c r="V1399" s="136"/>
      <c r="W1399" s="136"/>
      <c r="X1399" s="136"/>
    </row>
    <row r="1400" spans="1:24" s="147" customFormat="1">
      <c r="A1400" s="135"/>
      <c r="B1400" s="146"/>
      <c r="C1400" s="136"/>
      <c r="D1400" s="136"/>
      <c r="E1400" s="136"/>
      <c r="F1400" s="136"/>
      <c r="G1400" s="136"/>
      <c r="H1400" s="136"/>
      <c r="I1400" s="136"/>
      <c r="J1400" s="136"/>
      <c r="K1400" s="136"/>
      <c r="L1400" s="136"/>
      <c r="M1400" s="136"/>
      <c r="N1400" s="136"/>
      <c r="O1400" s="136"/>
      <c r="P1400" s="136"/>
      <c r="Q1400" s="136"/>
      <c r="R1400" s="136"/>
      <c r="S1400" s="136"/>
      <c r="T1400" s="136"/>
      <c r="U1400" s="136"/>
      <c r="V1400" s="136"/>
      <c r="W1400" s="136"/>
      <c r="X1400" s="136"/>
    </row>
    <row r="1401" spans="1:24" s="147" customFormat="1">
      <c r="A1401" s="135"/>
      <c r="B1401" s="146"/>
      <c r="C1401" s="136"/>
      <c r="D1401" s="136"/>
      <c r="E1401" s="136"/>
      <c r="F1401" s="136"/>
      <c r="G1401" s="136"/>
      <c r="H1401" s="136"/>
      <c r="I1401" s="136"/>
      <c r="J1401" s="136"/>
      <c r="K1401" s="136"/>
      <c r="L1401" s="136"/>
      <c r="M1401" s="136"/>
      <c r="N1401" s="136"/>
      <c r="O1401" s="136"/>
      <c r="P1401" s="136"/>
      <c r="Q1401" s="136"/>
      <c r="R1401" s="136"/>
      <c r="S1401" s="136"/>
      <c r="T1401" s="136"/>
      <c r="U1401" s="136"/>
      <c r="V1401" s="136"/>
      <c r="W1401" s="136"/>
      <c r="X1401" s="136"/>
    </row>
    <row r="1402" spans="1:24" s="147" customFormat="1">
      <c r="A1402" s="135"/>
      <c r="B1402" s="146"/>
      <c r="C1402" s="136"/>
      <c r="D1402" s="136"/>
      <c r="E1402" s="136"/>
      <c r="F1402" s="136"/>
      <c r="G1402" s="136"/>
      <c r="H1402" s="136"/>
      <c r="I1402" s="136"/>
      <c r="J1402" s="136"/>
      <c r="K1402" s="136"/>
      <c r="L1402" s="136"/>
      <c r="M1402" s="136"/>
      <c r="N1402" s="136"/>
      <c r="O1402" s="136"/>
      <c r="P1402" s="136"/>
      <c r="Q1402" s="136"/>
      <c r="R1402" s="136"/>
      <c r="S1402" s="136"/>
      <c r="T1402" s="136"/>
      <c r="U1402" s="136"/>
      <c r="V1402" s="136"/>
      <c r="W1402" s="136"/>
      <c r="X1402" s="136"/>
    </row>
    <row r="1403" spans="1:24" s="147" customFormat="1">
      <c r="A1403" s="135"/>
      <c r="B1403" s="146"/>
      <c r="C1403" s="136"/>
      <c r="D1403" s="136"/>
      <c r="E1403" s="136"/>
      <c r="F1403" s="136"/>
      <c r="G1403" s="136"/>
      <c r="H1403" s="136"/>
      <c r="I1403" s="136"/>
      <c r="J1403" s="136"/>
      <c r="K1403" s="136"/>
      <c r="L1403" s="136"/>
      <c r="M1403" s="136"/>
      <c r="N1403" s="136"/>
      <c r="O1403" s="136"/>
      <c r="P1403" s="136"/>
      <c r="Q1403" s="136"/>
      <c r="R1403" s="136"/>
      <c r="S1403" s="136"/>
      <c r="T1403" s="136"/>
      <c r="U1403" s="136"/>
      <c r="V1403" s="136"/>
      <c r="W1403" s="136"/>
      <c r="X1403" s="136"/>
    </row>
    <row r="1404" spans="1:24" s="147" customFormat="1">
      <c r="A1404" s="135"/>
      <c r="B1404" s="146"/>
      <c r="C1404" s="136"/>
      <c r="D1404" s="136"/>
      <c r="E1404" s="136"/>
      <c r="F1404" s="136"/>
      <c r="G1404" s="136"/>
      <c r="H1404" s="136"/>
      <c r="I1404" s="136"/>
      <c r="J1404" s="136"/>
      <c r="K1404" s="136"/>
      <c r="L1404" s="136"/>
      <c r="M1404" s="136"/>
      <c r="N1404" s="136"/>
      <c r="O1404" s="136"/>
      <c r="P1404" s="136"/>
      <c r="Q1404" s="136"/>
      <c r="R1404" s="136"/>
      <c r="S1404" s="136"/>
      <c r="T1404" s="136"/>
      <c r="U1404" s="136"/>
      <c r="V1404" s="136"/>
      <c r="W1404" s="136"/>
      <c r="X1404" s="136"/>
    </row>
    <row r="1405" spans="1:24" s="147" customFormat="1">
      <c r="A1405" s="135"/>
      <c r="B1405" s="146"/>
      <c r="C1405" s="136"/>
      <c r="D1405" s="136"/>
      <c r="E1405" s="136"/>
      <c r="F1405" s="136"/>
      <c r="G1405" s="136"/>
      <c r="H1405" s="136"/>
      <c r="I1405" s="136"/>
      <c r="J1405" s="136"/>
      <c r="K1405" s="136"/>
      <c r="L1405" s="136"/>
      <c r="M1405" s="136"/>
      <c r="N1405" s="136"/>
      <c r="O1405" s="136"/>
      <c r="P1405" s="136"/>
      <c r="Q1405" s="136"/>
      <c r="R1405" s="136"/>
      <c r="S1405" s="136"/>
      <c r="T1405" s="136"/>
      <c r="U1405" s="136"/>
      <c r="V1405" s="136"/>
      <c r="W1405" s="136"/>
      <c r="X1405" s="136"/>
    </row>
    <row r="1406" spans="1:24" s="147" customFormat="1">
      <c r="A1406" s="135"/>
      <c r="B1406" s="146"/>
      <c r="C1406" s="136"/>
      <c r="D1406" s="136"/>
      <c r="E1406" s="136"/>
      <c r="F1406" s="136"/>
      <c r="G1406" s="136"/>
      <c r="H1406" s="136"/>
      <c r="I1406" s="136"/>
      <c r="J1406" s="136"/>
      <c r="K1406" s="136"/>
      <c r="L1406" s="136"/>
      <c r="M1406" s="136"/>
      <c r="N1406" s="136"/>
      <c r="O1406" s="136"/>
      <c r="P1406" s="136"/>
      <c r="Q1406" s="136"/>
      <c r="R1406" s="136"/>
      <c r="S1406" s="136"/>
      <c r="T1406" s="136"/>
      <c r="U1406" s="136"/>
      <c r="V1406" s="136"/>
      <c r="W1406" s="136"/>
      <c r="X1406" s="136"/>
    </row>
    <row r="1407" spans="1:24" s="147" customFormat="1">
      <c r="A1407" s="135"/>
      <c r="B1407" s="146"/>
      <c r="C1407" s="136"/>
      <c r="D1407" s="136"/>
      <c r="E1407" s="136"/>
      <c r="F1407" s="136"/>
      <c r="G1407" s="136"/>
      <c r="H1407" s="136"/>
      <c r="I1407" s="136"/>
      <c r="J1407" s="136"/>
      <c r="K1407" s="136"/>
      <c r="L1407" s="136"/>
      <c r="M1407" s="136"/>
      <c r="N1407" s="136"/>
      <c r="O1407" s="136"/>
      <c r="P1407" s="136"/>
      <c r="Q1407" s="136"/>
      <c r="R1407" s="136"/>
      <c r="S1407" s="136"/>
      <c r="T1407" s="136"/>
      <c r="U1407" s="136"/>
      <c r="V1407" s="136"/>
      <c r="W1407" s="136"/>
      <c r="X1407" s="136"/>
    </row>
    <row r="1408" spans="1:24" s="147" customFormat="1">
      <c r="A1408" s="135"/>
      <c r="B1408" s="146"/>
      <c r="C1408" s="136"/>
      <c r="D1408" s="136"/>
      <c r="E1408" s="136"/>
      <c r="F1408" s="136"/>
      <c r="G1408" s="136"/>
      <c r="H1408" s="136"/>
      <c r="I1408" s="136"/>
      <c r="J1408" s="136"/>
      <c r="K1408" s="136"/>
      <c r="L1408" s="136"/>
      <c r="M1408" s="136"/>
      <c r="N1408" s="136"/>
      <c r="O1408" s="136"/>
      <c r="P1408" s="136"/>
      <c r="Q1408" s="136"/>
      <c r="R1408" s="136"/>
      <c r="S1408" s="136"/>
      <c r="T1408" s="136"/>
      <c r="U1408" s="136"/>
      <c r="V1408" s="136"/>
      <c r="W1408" s="136"/>
      <c r="X1408" s="136"/>
    </row>
    <row r="1409" spans="1:24" s="147" customFormat="1">
      <c r="A1409" s="135"/>
      <c r="B1409" s="146"/>
      <c r="C1409" s="136"/>
      <c r="D1409" s="136"/>
      <c r="E1409" s="136"/>
      <c r="F1409" s="136"/>
      <c r="G1409" s="136"/>
      <c r="H1409" s="136"/>
      <c r="I1409" s="136"/>
      <c r="J1409" s="136"/>
      <c r="K1409" s="136"/>
      <c r="L1409" s="136"/>
      <c r="M1409" s="136"/>
      <c r="N1409" s="136"/>
      <c r="O1409" s="136"/>
      <c r="P1409" s="136"/>
      <c r="Q1409" s="136"/>
      <c r="R1409" s="136"/>
      <c r="S1409" s="136"/>
      <c r="T1409" s="136"/>
      <c r="U1409" s="136"/>
      <c r="V1409" s="136"/>
      <c r="W1409" s="136"/>
      <c r="X1409" s="136"/>
    </row>
    <row r="1410" spans="1:24" s="147" customFormat="1">
      <c r="A1410" s="135"/>
      <c r="B1410" s="146"/>
      <c r="C1410" s="136"/>
      <c r="D1410" s="136"/>
      <c r="E1410" s="136"/>
      <c r="F1410" s="136"/>
      <c r="G1410" s="136"/>
      <c r="H1410" s="136"/>
      <c r="I1410" s="136"/>
      <c r="J1410" s="136"/>
      <c r="K1410" s="136"/>
      <c r="L1410" s="136"/>
      <c r="M1410" s="136"/>
      <c r="N1410" s="136"/>
      <c r="O1410" s="136"/>
      <c r="P1410" s="136"/>
      <c r="Q1410" s="136"/>
      <c r="R1410" s="136"/>
      <c r="S1410" s="136"/>
      <c r="T1410" s="136"/>
      <c r="U1410" s="136"/>
      <c r="V1410" s="136"/>
      <c r="W1410" s="136"/>
      <c r="X1410" s="136"/>
    </row>
    <row r="1411" spans="1:24" s="147" customFormat="1">
      <c r="A1411" s="135"/>
      <c r="B1411" s="146"/>
      <c r="C1411" s="136"/>
      <c r="D1411" s="136"/>
      <c r="E1411" s="136"/>
      <c r="F1411" s="136"/>
      <c r="G1411" s="136"/>
      <c r="H1411" s="136"/>
      <c r="I1411" s="136"/>
      <c r="J1411" s="136"/>
      <c r="K1411" s="136"/>
      <c r="L1411" s="136"/>
      <c r="M1411" s="136"/>
      <c r="N1411" s="136"/>
      <c r="O1411" s="136"/>
      <c r="P1411" s="136"/>
      <c r="Q1411" s="136"/>
      <c r="R1411" s="136"/>
      <c r="S1411" s="136"/>
      <c r="T1411" s="136"/>
      <c r="U1411" s="136"/>
      <c r="V1411" s="136"/>
      <c r="W1411" s="136"/>
      <c r="X1411" s="136"/>
    </row>
    <row r="1412" spans="1:24" s="147" customFormat="1">
      <c r="A1412" s="135"/>
      <c r="B1412" s="146"/>
      <c r="C1412" s="136"/>
      <c r="D1412" s="136"/>
      <c r="E1412" s="136"/>
      <c r="F1412" s="136"/>
      <c r="G1412" s="136"/>
      <c r="H1412" s="136"/>
      <c r="I1412" s="136"/>
      <c r="J1412" s="136"/>
      <c r="K1412" s="136"/>
      <c r="L1412" s="136"/>
      <c r="M1412" s="136"/>
      <c r="N1412" s="136"/>
      <c r="O1412" s="136"/>
      <c r="P1412" s="136"/>
      <c r="Q1412" s="136"/>
      <c r="R1412" s="136"/>
      <c r="S1412" s="136"/>
      <c r="T1412" s="136"/>
      <c r="U1412" s="136"/>
      <c r="V1412" s="136"/>
      <c r="W1412" s="136"/>
      <c r="X1412" s="136"/>
    </row>
    <row r="1413" spans="1:24" s="147" customFormat="1">
      <c r="A1413" s="135"/>
      <c r="B1413" s="146"/>
      <c r="C1413" s="136"/>
      <c r="D1413" s="136"/>
      <c r="E1413" s="136"/>
      <c r="F1413" s="136"/>
      <c r="G1413" s="136"/>
      <c r="H1413" s="136"/>
      <c r="I1413" s="136"/>
      <c r="J1413" s="136"/>
      <c r="K1413" s="136"/>
      <c r="L1413" s="136"/>
      <c r="M1413" s="136"/>
      <c r="N1413" s="136"/>
      <c r="O1413" s="136"/>
      <c r="P1413" s="136"/>
      <c r="Q1413" s="136"/>
      <c r="R1413" s="136"/>
      <c r="S1413" s="136"/>
      <c r="T1413" s="136"/>
      <c r="U1413" s="136"/>
      <c r="V1413" s="136"/>
      <c r="W1413" s="136"/>
      <c r="X1413" s="136"/>
    </row>
    <row r="1414" spans="1:24" s="147" customFormat="1">
      <c r="A1414" s="135"/>
      <c r="B1414" s="146"/>
      <c r="C1414" s="136"/>
      <c r="D1414" s="136"/>
      <c r="E1414" s="136"/>
      <c r="F1414" s="136"/>
      <c r="G1414" s="136"/>
      <c r="H1414" s="136"/>
      <c r="I1414" s="136"/>
      <c r="J1414" s="136"/>
      <c r="K1414" s="136"/>
      <c r="L1414" s="136"/>
      <c r="M1414" s="136"/>
      <c r="N1414" s="136"/>
      <c r="O1414" s="136"/>
      <c r="P1414" s="136"/>
      <c r="Q1414" s="136"/>
      <c r="R1414" s="136"/>
      <c r="S1414" s="136"/>
      <c r="T1414" s="136"/>
      <c r="U1414" s="136"/>
      <c r="V1414" s="136"/>
      <c r="W1414" s="136"/>
      <c r="X1414" s="136"/>
    </row>
    <row r="1415" spans="1:24" s="147" customFormat="1">
      <c r="A1415" s="135"/>
      <c r="B1415" s="146"/>
      <c r="C1415" s="136"/>
      <c r="D1415" s="136"/>
      <c r="E1415" s="136"/>
      <c r="F1415" s="136"/>
      <c r="G1415" s="136"/>
      <c r="H1415" s="136"/>
      <c r="I1415" s="136"/>
      <c r="J1415" s="136"/>
      <c r="K1415" s="136"/>
      <c r="L1415" s="136"/>
      <c r="M1415" s="136"/>
      <c r="N1415" s="136"/>
      <c r="O1415" s="136"/>
      <c r="P1415" s="136"/>
      <c r="Q1415" s="136"/>
      <c r="R1415" s="136"/>
      <c r="S1415" s="136"/>
      <c r="T1415" s="136"/>
      <c r="U1415" s="136"/>
      <c r="V1415" s="136"/>
      <c r="W1415" s="136"/>
      <c r="X1415" s="136"/>
    </row>
    <row r="1416" spans="1:24" s="147" customFormat="1">
      <c r="A1416" s="135"/>
      <c r="B1416" s="146"/>
      <c r="C1416" s="136"/>
      <c r="D1416" s="136"/>
      <c r="E1416" s="136"/>
      <c r="F1416" s="136"/>
      <c r="G1416" s="136"/>
      <c r="H1416" s="136"/>
      <c r="I1416" s="136"/>
      <c r="J1416" s="136"/>
      <c r="K1416" s="136"/>
      <c r="L1416" s="136"/>
      <c r="M1416" s="136"/>
      <c r="N1416" s="136"/>
      <c r="O1416" s="136"/>
      <c r="P1416" s="136"/>
      <c r="Q1416" s="136"/>
      <c r="R1416" s="136"/>
      <c r="S1416" s="136"/>
      <c r="T1416" s="136"/>
      <c r="U1416" s="136"/>
      <c r="V1416" s="136"/>
      <c r="W1416" s="136"/>
      <c r="X1416" s="136"/>
    </row>
    <row r="1417" spans="1:24" s="147" customFormat="1">
      <c r="A1417" s="135"/>
      <c r="B1417" s="146"/>
      <c r="C1417" s="136"/>
      <c r="D1417" s="136"/>
      <c r="E1417" s="136"/>
      <c r="F1417" s="136"/>
      <c r="G1417" s="136"/>
      <c r="H1417" s="136"/>
      <c r="I1417" s="136"/>
      <c r="J1417" s="136"/>
      <c r="K1417" s="136"/>
      <c r="L1417" s="136"/>
      <c r="M1417" s="136"/>
      <c r="N1417" s="136"/>
      <c r="O1417" s="136"/>
      <c r="P1417" s="136"/>
      <c r="Q1417" s="136"/>
      <c r="R1417" s="136"/>
      <c r="S1417" s="136"/>
      <c r="T1417" s="136"/>
      <c r="U1417" s="136"/>
      <c r="V1417" s="136"/>
      <c r="W1417" s="136"/>
      <c r="X1417" s="136"/>
    </row>
    <row r="1418" spans="1:24" s="147" customFormat="1">
      <c r="A1418" s="135"/>
      <c r="B1418" s="146"/>
      <c r="C1418" s="136"/>
      <c r="D1418" s="136"/>
      <c r="E1418" s="136"/>
      <c r="F1418" s="136"/>
      <c r="G1418" s="136"/>
      <c r="H1418" s="136"/>
      <c r="I1418" s="136"/>
      <c r="J1418" s="136"/>
      <c r="K1418" s="136"/>
      <c r="L1418" s="136"/>
      <c r="M1418" s="136"/>
      <c r="N1418" s="136"/>
      <c r="O1418" s="136"/>
      <c r="P1418" s="136"/>
      <c r="Q1418" s="136"/>
      <c r="R1418" s="136"/>
      <c r="S1418" s="136"/>
      <c r="T1418" s="136"/>
      <c r="U1418" s="136"/>
      <c r="V1418" s="136"/>
      <c r="W1418" s="136"/>
      <c r="X1418" s="136"/>
    </row>
    <row r="1419" spans="1:24" s="147" customFormat="1">
      <c r="A1419" s="135"/>
      <c r="B1419" s="146"/>
      <c r="C1419" s="136"/>
      <c r="D1419" s="136"/>
      <c r="E1419" s="136"/>
      <c r="F1419" s="136"/>
      <c r="G1419" s="136"/>
      <c r="H1419" s="136"/>
      <c r="I1419" s="136"/>
      <c r="J1419" s="136"/>
      <c r="K1419" s="136"/>
      <c r="L1419" s="136"/>
      <c r="M1419" s="136"/>
      <c r="N1419" s="136"/>
      <c r="O1419" s="136"/>
      <c r="P1419" s="136"/>
      <c r="Q1419" s="136"/>
      <c r="R1419" s="136"/>
      <c r="S1419" s="136"/>
      <c r="T1419" s="136"/>
      <c r="U1419" s="136"/>
      <c r="V1419" s="136"/>
      <c r="W1419" s="136"/>
      <c r="X1419" s="136"/>
    </row>
    <row r="1420" spans="1:24" s="147" customFormat="1">
      <c r="A1420" s="135"/>
      <c r="B1420" s="146"/>
      <c r="C1420" s="136"/>
      <c r="D1420" s="136"/>
      <c r="E1420" s="136"/>
      <c r="F1420" s="136"/>
      <c r="G1420" s="136"/>
      <c r="H1420" s="136"/>
      <c r="I1420" s="136"/>
      <c r="J1420" s="136"/>
      <c r="K1420" s="136"/>
      <c r="L1420" s="136"/>
      <c r="M1420" s="136"/>
      <c r="N1420" s="136"/>
      <c r="O1420" s="136"/>
      <c r="P1420" s="136"/>
      <c r="Q1420" s="136"/>
      <c r="R1420" s="136"/>
      <c r="S1420" s="136"/>
      <c r="T1420" s="136"/>
      <c r="U1420" s="136"/>
      <c r="V1420" s="136"/>
      <c r="W1420" s="136"/>
      <c r="X1420" s="136"/>
    </row>
    <row r="1421" spans="1:24" s="147" customFormat="1">
      <c r="A1421" s="135"/>
      <c r="B1421" s="146"/>
      <c r="C1421" s="136"/>
      <c r="D1421" s="136"/>
      <c r="E1421" s="136"/>
      <c r="F1421" s="136"/>
      <c r="G1421" s="136"/>
      <c r="H1421" s="136"/>
      <c r="I1421" s="136"/>
      <c r="J1421" s="136"/>
      <c r="K1421" s="136"/>
      <c r="L1421" s="136"/>
      <c r="M1421" s="136"/>
      <c r="N1421" s="136"/>
      <c r="O1421" s="136"/>
      <c r="P1421" s="136"/>
      <c r="Q1421" s="136"/>
      <c r="R1421" s="136"/>
      <c r="S1421" s="136"/>
      <c r="T1421" s="136"/>
      <c r="U1421" s="136"/>
      <c r="V1421" s="136"/>
      <c r="W1421" s="136"/>
      <c r="X1421" s="136"/>
    </row>
    <row r="1422" spans="1:24" s="147" customFormat="1">
      <c r="A1422" s="135"/>
      <c r="B1422" s="146"/>
      <c r="C1422" s="136"/>
      <c r="D1422" s="136"/>
      <c r="E1422" s="136"/>
      <c r="F1422" s="136"/>
      <c r="G1422" s="136"/>
      <c r="H1422" s="136"/>
      <c r="I1422" s="136"/>
      <c r="J1422" s="136"/>
      <c r="K1422" s="136"/>
      <c r="L1422" s="136"/>
      <c r="M1422" s="136"/>
      <c r="N1422" s="136"/>
      <c r="O1422" s="136"/>
      <c r="P1422" s="136"/>
      <c r="Q1422" s="136"/>
      <c r="R1422" s="136"/>
      <c r="S1422" s="136"/>
      <c r="T1422" s="136"/>
      <c r="U1422" s="136"/>
      <c r="V1422" s="136"/>
      <c r="W1422" s="136"/>
      <c r="X1422" s="136"/>
    </row>
    <row r="1423" spans="1:24" s="147" customFormat="1">
      <c r="A1423" s="135"/>
      <c r="B1423" s="146"/>
      <c r="C1423" s="136"/>
      <c r="D1423" s="136"/>
      <c r="E1423" s="136"/>
      <c r="F1423" s="136"/>
      <c r="G1423" s="136"/>
      <c r="H1423" s="136"/>
      <c r="I1423" s="136"/>
      <c r="J1423" s="136"/>
      <c r="K1423" s="136"/>
      <c r="L1423" s="136"/>
      <c r="M1423" s="136"/>
      <c r="N1423" s="136"/>
      <c r="O1423" s="136"/>
      <c r="P1423" s="136"/>
      <c r="Q1423" s="136"/>
      <c r="R1423" s="136"/>
      <c r="S1423" s="136"/>
      <c r="T1423" s="136"/>
      <c r="U1423" s="136"/>
      <c r="V1423" s="136"/>
      <c r="W1423" s="136"/>
      <c r="X1423" s="136"/>
    </row>
    <row r="1424" spans="1:24" s="147" customFormat="1">
      <c r="A1424" s="135"/>
      <c r="B1424" s="146"/>
      <c r="C1424" s="136"/>
      <c r="D1424" s="136"/>
      <c r="E1424" s="136"/>
      <c r="F1424" s="136"/>
      <c r="G1424" s="136"/>
      <c r="H1424" s="136"/>
      <c r="I1424" s="136"/>
      <c r="J1424" s="136"/>
      <c r="K1424" s="136"/>
      <c r="L1424" s="136"/>
      <c r="M1424" s="136"/>
      <c r="N1424" s="136"/>
      <c r="O1424" s="136"/>
      <c r="P1424" s="136"/>
      <c r="Q1424" s="136"/>
      <c r="R1424" s="136"/>
      <c r="S1424" s="136"/>
      <c r="T1424" s="136"/>
      <c r="U1424" s="136"/>
      <c r="V1424" s="136"/>
      <c r="W1424" s="136"/>
      <c r="X1424" s="136"/>
    </row>
    <row r="1425" spans="1:24" s="147" customFormat="1">
      <c r="A1425" s="135"/>
      <c r="B1425" s="146"/>
      <c r="C1425" s="136"/>
      <c r="D1425" s="136"/>
      <c r="E1425" s="136"/>
      <c r="F1425" s="136"/>
      <c r="G1425" s="136"/>
      <c r="H1425" s="136"/>
      <c r="I1425" s="136"/>
      <c r="J1425" s="136"/>
      <c r="K1425" s="136"/>
      <c r="L1425" s="136"/>
      <c r="M1425" s="136"/>
      <c r="N1425" s="136"/>
      <c r="O1425" s="136"/>
      <c r="P1425" s="136"/>
      <c r="Q1425" s="136"/>
      <c r="R1425" s="136"/>
      <c r="S1425" s="136"/>
      <c r="T1425" s="136"/>
      <c r="U1425" s="136"/>
      <c r="V1425" s="136"/>
      <c r="W1425" s="136"/>
      <c r="X1425" s="136"/>
    </row>
    <row r="1426" spans="1:24" s="147" customFormat="1">
      <c r="A1426" s="135"/>
      <c r="B1426" s="146"/>
      <c r="C1426" s="136"/>
      <c r="D1426" s="136"/>
      <c r="E1426" s="136"/>
      <c r="F1426" s="136"/>
      <c r="G1426" s="136"/>
      <c r="H1426" s="136"/>
      <c r="I1426" s="136"/>
      <c r="J1426" s="136"/>
      <c r="K1426" s="136"/>
      <c r="L1426" s="136"/>
      <c r="M1426" s="136"/>
      <c r="N1426" s="136"/>
      <c r="O1426" s="136"/>
      <c r="P1426" s="136"/>
      <c r="Q1426" s="136"/>
      <c r="R1426" s="136"/>
      <c r="S1426" s="136"/>
      <c r="T1426" s="136"/>
      <c r="U1426" s="136"/>
      <c r="V1426" s="136"/>
      <c r="W1426" s="136"/>
      <c r="X1426" s="136"/>
    </row>
    <row r="1427" spans="1:24" s="147" customFormat="1">
      <c r="A1427" s="135"/>
      <c r="B1427" s="146"/>
      <c r="C1427" s="136"/>
      <c r="D1427" s="136"/>
      <c r="E1427" s="136"/>
      <c r="F1427" s="136"/>
      <c r="G1427" s="136"/>
      <c r="H1427" s="136"/>
      <c r="I1427" s="136"/>
      <c r="J1427" s="136"/>
      <c r="K1427" s="136"/>
      <c r="L1427" s="136"/>
      <c r="M1427" s="136"/>
      <c r="N1427" s="136"/>
      <c r="O1427" s="136"/>
      <c r="P1427" s="136"/>
      <c r="Q1427" s="136"/>
      <c r="R1427" s="136"/>
      <c r="S1427" s="136"/>
      <c r="T1427" s="136"/>
      <c r="U1427" s="136"/>
      <c r="V1427" s="136"/>
      <c r="W1427" s="136"/>
      <c r="X1427" s="136"/>
    </row>
    <row r="1428" spans="1:24" s="147" customFormat="1">
      <c r="A1428" s="135"/>
      <c r="B1428" s="146"/>
      <c r="C1428" s="136"/>
      <c r="D1428" s="136"/>
      <c r="E1428" s="136"/>
      <c r="F1428" s="136"/>
      <c r="G1428" s="136"/>
      <c r="H1428" s="136"/>
      <c r="I1428" s="136"/>
      <c r="J1428" s="136"/>
      <c r="K1428" s="136"/>
      <c r="L1428" s="136"/>
      <c r="M1428" s="136"/>
      <c r="N1428" s="136"/>
      <c r="O1428" s="136"/>
      <c r="P1428" s="136"/>
      <c r="Q1428" s="136"/>
      <c r="R1428" s="136"/>
      <c r="S1428" s="136"/>
      <c r="T1428" s="136"/>
      <c r="U1428" s="136"/>
      <c r="V1428" s="136"/>
      <c r="W1428" s="136"/>
      <c r="X1428" s="136"/>
    </row>
    <row r="1429" spans="1:24" s="147" customFormat="1">
      <c r="A1429" s="135"/>
      <c r="B1429" s="146"/>
      <c r="C1429" s="136"/>
      <c r="D1429" s="136"/>
      <c r="E1429" s="136"/>
      <c r="F1429" s="136"/>
      <c r="G1429" s="136"/>
      <c r="H1429" s="136"/>
      <c r="I1429" s="136"/>
      <c r="J1429" s="136"/>
      <c r="K1429" s="136"/>
      <c r="L1429" s="136"/>
      <c r="M1429" s="136"/>
      <c r="N1429" s="136"/>
      <c r="O1429" s="136"/>
      <c r="P1429" s="136"/>
      <c r="Q1429" s="136"/>
      <c r="R1429" s="136"/>
      <c r="S1429" s="136"/>
      <c r="T1429" s="136"/>
      <c r="U1429" s="136"/>
      <c r="V1429" s="136"/>
      <c r="W1429" s="136"/>
      <c r="X1429" s="136"/>
    </row>
    <row r="1430" spans="1:24" s="147" customFormat="1">
      <c r="A1430" s="135"/>
      <c r="B1430" s="146"/>
      <c r="C1430" s="136"/>
      <c r="D1430" s="136"/>
      <c r="E1430" s="136"/>
      <c r="F1430" s="136"/>
      <c r="G1430" s="136"/>
      <c r="H1430" s="136"/>
      <c r="I1430" s="136"/>
      <c r="J1430" s="136"/>
      <c r="K1430" s="136"/>
      <c r="L1430" s="136"/>
      <c r="M1430" s="136"/>
      <c r="N1430" s="136"/>
      <c r="O1430" s="136"/>
      <c r="P1430" s="136"/>
      <c r="Q1430" s="136"/>
      <c r="R1430" s="136"/>
      <c r="S1430" s="136"/>
      <c r="T1430" s="136"/>
      <c r="U1430" s="136"/>
      <c r="V1430" s="136"/>
      <c r="W1430" s="136"/>
      <c r="X1430" s="136"/>
    </row>
    <row r="1431" spans="1:24" s="147" customFormat="1">
      <c r="A1431" s="135"/>
      <c r="B1431" s="146"/>
      <c r="C1431" s="136"/>
      <c r="D1431" s="136"/>
      <c r="E1431" s="136"/>
      <c r="F1431" s="136"/>
      <c r="G1431" s="136"/>
      <c r="H1431" s="136"/>
      <c r="I1431" s="136"/>
      <c r="J1431" s="136"/>
      <c r="K1431" s="136"/>
      <c r="L1431" s="136"/>
      <c r="M1431" s="136"/>
      <c r="N1431" s="136"/>
      <c r="O1431" s="136"/>
      <c r="P1431" s="136"/>
      <c r="Q1431" s="136"/>
      <c r="R1431" s="136"/>
      <c r="S1431" s="136"/>
      <c r="T1431" s="136"/>
      <c r="U1431" s="136"/>
      <c r="V1431" s="136"/>
      <c r="W1431" s="136"/>
      <c r="X1431" s="136"/>
    </row>
    <row r="1432" spans="1:24" s="147" customFormat="1">
      <c r="A1432" s="135"/>
      <c r="B1432" s="146"/>
      <c r="C1432" s="136"/>
      <c r="D1432" s="136"/>
      <c r="E1432" s="136"/>
      <c r="F1432" s="136"/>
      <c r="G1432" s="136"/>
      <c r="H1432" s="136"/>
      <c r="I1432" s="136"/>
      <c r="J1432" s="136"/>
      <c r="K1432" s="136"/>
      <c r="L1432" s="136"/>
      <c r="M1432" s="136"/>
      <c r="N1432" s="136"/>
      <c r="O1432" s="136"/>
      <c r="P1432" s="136"/>
      <c r="Q1432" s="136"/>
      <c r="R1432" s="136"/>
      <c r="S1432" s="136"/>
      <c r="T1432" s="136"/>
      <c r="U1432" s="136"/>
      <c r="V1432" s="136"/>
      <c r="W1432" s="136"/>
      <c r="X1432" s="136"/>
    </row>
    <row r="1433" spans="1:24" s="147" customFormat="1">
      <c r="A1433" s="135"/>
      <c r="B1433" s="146"/>
      <c r="C1433" s="136"/>
      <c r="D1433" s="136"/>
      <c r="E1433" s="136"/>
      <c r="F1433" s="136"/>
      <c r="G1433" s="136"/>
      <c r="H1433" s="136"/>
      <c r="I1433" s="136"/>
      <c r="J1433" s="136"/>
      <c r="K1433" s="136"/>
      <c r="L1433" s="136"/>
      <c r="M1433" s="136"/>
      <c r="N1433" s="136"/>
      <c r="O1433" s="136"/>
      <c r="P1433" s="136"/>
      <c r="Q1433" s="136"/>
      <c r="R1433" s="136"/>
      <c r="S1433" s="136"/>
      <c r="T1433" s="136"/>
      <c r="U1433" s="136"/>
      <c r="V1433" s="136"/>
      <c r="W1433" s="136"/>
      <c r="X1433" s="136"/>
    </row>
    <row r="1434" spans="1:24" s="147" customFormat="1">
      <c r="A1434" s="135"/>
      <c r="B1434" s="146"/>
      <c r="C1434" s="136"/>
      <c r="D1434" s="136"/>
      <c r="E1434" s="136"/>
      <c r="F1434" s="136"/>
      <c r="G1434" s="136"/>
      <c r="H1434" s="136"/>
      <c r="I1434" s="136"/>
      <c r="J1434" s="136"/>
      <c r="K1434" s="136"/>
      <c r="L1434" s="136"/>
      <c r="M1434" s="136"/>
      <c r="N1434" s="136"/>
      <c r="O1434" s="136"/>
      <c r="P1434" s="136"/>
      <c r="Q1434" s="136"/>
      <c r="R1434" s="136"/>
      <c r="S1434" s="136"/>
      <c r="T1434" s="136"/>
      <c r="U1434" s="136"/>
      <c r="V1434" s="136"/>
      <c r="W1434" s="136"/>
      <c r="X1434" s="136"/>
    </row>
    <row r="1435" spans="1:24" s="147" customFormat="1">
      <c r="A1435" s="135"/>
      <c r="B1435" s="146"/>
      <c r="C1435" s="136"/>
      <c r="D1435" s="136"/>
      <c r="E1435" s="136"/>
      <c r="F1435" s="136"/>
      <c r="G1435" s="136"/>
      <c r="H1435" s="136"/>
      <c r="I1435" s="136"/>
      <c r="J1435" s="136"/>
      <c r="K1435" s="136"/>
      <c r="L1435" s="136"/>
      <c r="M1435" s="136"/>
      <c r="N1435" s="136"/>
      <c r="O1435" s="136"/>
      <c r="P1435" s="136"/>
      <c r="Q1435" s="136"/>
      <c r="R1435" s="136"/>
      <c r="S1435" s="136"/>
      <c r="T1435" s="136"/>
      <c r="U1435" s="136"/>
      <c r="V1435" s="136"/>
      <c r="W1435" s="136"/>
      <c r="X1435" s="136"/>
    </row>
    <row r="1436" spans="1:24" s="147" customFormat="1">
      <c r="A1436" s="135"/>
      <c r="B1436" s="146"/>
      <c r="C1436" s="136"/>
      <c r="D1436" s="136"/>
      <c r="E1436" s="136"/>
      <c r="F1436" s="136"/>
      <c r="G1436" s="136"/>
      <c r="H1436" s="136"/>
      <c r="I1436" s="136"/>
      <c r="J1436" s="136"/>
      <c r="K1436" s="136"/>
      <c r="L1436" s="136"/>
      <c r="M1436" s="136"/>
      <c r="N1436" s="136"/>
      <c r="O1436" s="136"/>
      <c r="P1436" s="136"/>
      <c r="Q1436" s="136"/>
      <c r="R1436" s="136"/>
      <c r="S1436" s="136"/>
      <c r="T1436" s="136"/>
      <c r="U1436" s="136"/>
      <c r="V1436" s="136"/>
      <c r="W1436" s="136"/>
      <c r="X1436" s="136"/>
    </row>
    <row r="1437" spans="1:24" s="147" customFormat="1">
      <c r="A1437" s="135"/>
      <c r="B1437" s="146"/>
      <c r="C1437" s="136"/>
      <c r="D1437" s="136"/>
      <c r="E1437" s="136"/>
      <c r="F1437" s="136"/>
      <c r="G1437" s="136"/>
      <c r="H1437" s="136"/>
      <c r="I1437" s="136"/>
      <c r="J1437" s="136"/>
      <c r="K1437" s="136"/>
      <c r="L1437" s="136"/>
      <c r="M1437" s="136"/>
      <c r="N1437" s="136"/>
      <c r="O1437" s="136"/>
      <c r="P1437" s="136"/>
      <c r="Q1437" s="136"/>
      <c r="R1437" s="136"/>
      <c r="S1437" s="136"/>
      <c r="T1437" s="136"/>
      <c r="U1437" s="136"/>
      <c r="V1437" s="136"/>
      <c r="W1437" s="136"/>
      <c r="X1437" s="136"/>
    </row>
    <row r="1438" spans="1:24" s="147" customFormat="1">
      <c r="A1438" s="135"/>
      <c r="B1438" s="146"/>
      <c r="C1438" s="136"/>
      <c r="D1438" s="136"/>
      <c r="E1438" s="136"/>
      <c r="F1438" s="136"/>
      <c r="G1438" s="136"/>
      <c r="H1438" s="136"/>
      <c r="I1438" s="136"/>
      <c r="J1438" s="136"/>
      <c r="K1438" s="136"/>
      <c r="L1438" s="136"/>
      <c r="M1438" s="136"/>
      <c r="N1438" s="136"/>
      <c r="O1438" s="136"/>
      <c r="P1438" s="136"/>
      <c r="Q1438" s="136"/>
      <c r="R1438" s="136"/>
      <c r="S1438" s="136"/>
      <c r="T1438" s="136"/>
      <c r="U1438" s="136"/>
      <c r="V1438" s="136"/>
      <c r="W1438" s="136"/>
      <c r="X1438" s="136"/>
    </row>
    <row r="1439" spans="1:24" s="147" customFormat="1">
      <c r="A1439" s="135"/>
      <c r="B1439" s="146"/>
      <c r="C1439" s="136"/>
      <c r="D1439" s="136"/>
      <c r="E1439" s="136"/>
      <c r="F1439" s="136"/>
      <c r="G1439" s="136"/>
      <c r="H1439" s="136"/>
      <c r="I1439" s="136"/>
      <c r="J1439" s="136"/>
      <c r="K1439" s="136"/>
      <c r="L1439" s="136"/>
      <c r="M1439" s="136"/>
      <c r="N1439" s="136"/>
      <c r="O1439" s="136"/>
      <c r="P1439" s="136"/>
      <c r="Q1439" s="136"/>
      <c r="R1439" s="136"/>
      <c r="S1439" s="136"/>
      <c r="T1439" s="136"/>
      <c r="U1439" s="136"/>
      <c r="V1439" s="136"/>
      <c r="W1439" s="136"/>
      <c r="X1439" s="136"/>
    </row>
    <row r="1440" spans="1:24" s="147" customFormat="1">
      <c r="A1440" s="135"/>
      <c r="B1440" s="146"/>
      <c r="C1440" s="136"/>
      <c r="D1440" s="136"/>
      <c r="E1440" s="136"/>
      <c r="F1440" s="136"/>
      <c r="G1440" s="136"/>
      <c r="H1440" s="136"/>
      <c r="I1440" s="136"/>
      <c r="J1440" s="136"/>
      <c r="K1440" s="136"/>
      <c r="L1440" s="136"/>
      <c r="M1440" s="136"/>
      <c r="N1440" s="136"/>
      <c r="O1440" s="136"/>
      <c r="P1440" s="136"/>
      <c r="Q1440" s="136"/>
      <c r="R1440" s="136"/>
      <c r="S1440" s="136"/>
      <c r="T1440" s="136"/>
      <c r="U1440" s="136"/>
      <c r="V1440" s="136"/>
      <c r="W1440" s="136"/>
      <c r="X1440" s="136"/>
    </row>
    <row r="1441" spans="1:24" s="147" customFormat="1">
      <c r="A1441" s="135"/>
      <c r="B1441" s="146"/>
      <c r="C1441" s="136"/>
      <c r="D1441" s="136"/>
      <c r="E1441" s="136"/>
      <c r="F1441" s="136"/>
      <c r="G1441" s="136"/>
      <c r="H1441" s="136"/>
      <c r="I1441" s="136"/>
      <c r="J1441" s="136"/>
      <c r="K1441" s="136"/>
      <c r="L1441" s="136"/>
      <c r="M1441" s="136"/>
      <c r="N1441" s="136"/>
      <c r="O1441" s="136"/>
      <c r="P1441" s="136"/>
      <c r="Q1441" s="136"/>
      <c r="R1441" s="136"/>
      <c r="S1441" s="136"/>
      <c r="T1441" s="136"/>
      <c r="U1441" s="136"/>
      <c r="V1441" s="136"/>
      <c r="W1441" s="136"/>
      <c r="X1441" s="136"/>
    </row>
    <row r="1442" spans="1:24" s="147" customFormat="1">
      <c r="A1442" s="135"/>
      <c r="B1442" s="146"/>
      <c r="C1442" s="136"/>
      <c r="D1442" s="136"/>
      <c r="E1442" s="136"/>
      <c r="F1442" s="136"/>
      <c r="G1442" s="136"/>
      <c r="H1442" s="136"/>
      <c r="I1442" s="136"/>
      <c r="J1442" s="136"/>
      <c r="K1442" s="136"/>
      <c r="L1442" s="136"/>
      <c r="M1442" s="136"/>
      <c r="N1442" s="136"/>
      <c r="O1442" s="136"/>
      <c r="P1442" s="136"/>
      <c r="Q1442" s="136"/>
      <c r="R1442" s="136"/>
      <c r="S1442" s="136"/>
      <c r="T1442" s="136"/>
      <c r="U1442" s="136"/>
      <c r="V1442" s="136"/>
      <c r="W1442" s="136"/>
      <c r="X1442" s="136"/>
    </row>
    <row r="1443" spans="1:24" s="147" customFormat="1">
      <c r="A1443" s="135"/>
      <c r="B1443" s="146"/>
      <c r="C1443" s="136"/>
      <c r="D1443" s="136"/>
      <c r="E1443" s="136"/>
      <c r="F1443" s="136"/>
      <c r="G1443" s="136"/>
      <c r="H1443" s="136"/>
      <c r="I1443" s="136"/>
      <c r="J1443" s="136"/>
      <c r="K1443" s="136"/>
      <c r="L1443" s="136"/>
      <c r="M1443" s="136"/>
      <c r="N1443" s="136"/>
      <c r="O1443" s="136"/>
      <c r="P1443" s="136"/>
      <c r="Q1443" s="136"/>
      <c r="R1443" s="136"/>
      <c r="S1443" s="136"/>
      <c r="T1443" s="136"/>
      <c r="U1443" s="136"/>
      <c r="V1443" s="136"/>
      <c r="W1443" s="136"/>
      <c r="X1443" s="136"/>
    </row>
    <row r="1444" spans="1:24" s="147" customFormat="1">
      <c r="A1444" s="135"/>
      <c r="B1444" s="146"/>
      <c r="C1444" s="136"/>
      <c r="D1444" s="136"/>
      <c r="E1444" s="136"/>
      <c r="F1444" s="136"/>
      <c r="G1444" s="136"/>
      <c r="H1444" s="136"/>
      <c r="I1444" s="136"/>
      <c r="J1444" s="136"/>
      <c r="K1444" s="136"/>
      <c r="L1444" s="136"/>
      <c r="M1444" s="136"/>
      <c r="N1444" s="136"/>
      <c r="O1444" s="136"/>
      <c r="P1444" s="136"/>
      <c r="Q1444" s="136"/>
      <c r="R1444" s="136"/>
      <c r="S1444" s="136"/>
      <c r="T1444" s="136"/>
      <c r="U1444" s="136"/>
      <c r="V1444" s="136"/>
      <c r="W1444" s="136"/>
      <c r="X1444" s="136"/>
    </row>
    <row r="1445" spans="1:24" s="147" customFormat="1">
      <c r="A1445" s="135"/>
      <c r="B1445" s="146"/>
      <c r="C1445" s="136"/>
      <c r="D1445" s="136"/>
      <c r="E1445" s="136"/>
      <c r="F1445" s="136"/>
      <c r="G1445" s="136"/>
      <c r="H1445" s="136"/>
      <c r="I1445" s="136"/>
      <c r="J1445" s="136"/>
      <c r="K1445" s="136"/>
      <c r="L1445" s="136"/>
      <c r="M1445" s="136"/>
      <c r="N1445" s="136"/>
      <c r="O1445" s="136"/>
      <c r="P1445" s="136"/>
      <c r="Q1445" s="136"/>
      <c r="R1445" s="136"/>
      <c r="S1445" s="136"/>
      <c r="T1445" s="136"/>
      <c r="U1445" s="136"/>
      <c r="V1445" s="136"/>
      <c r="W1445" s="136"/>
      <c r="X1445" s="136"/>
    </row>
    <row r="1446" spans="1:24" s="147" customFormat="1">
      <c r="A1446" s="135"/>
      <c r="B1446" s="146"/>
      <c r="C1446" s="136"/>
      <c r="D1446" s="136"/>
      <c r="E1446" s="136"/>
      <c r="F1446" s="136"/>
      <c r="G1446" s="136"/>
      <c r="H1446" s="136"/>
      <c r="I1446" s="136"/>
      <c r="J1446" s="136"/>
      <c r="K1446" s="136"/>
      <c r="L1446" s="136"/>
      <c r="M1446" s="136"/>
      <c r="N1446" s="136"/>
      <c r="O1446" s="136"/>
      <c r="P1446" s="136"/>
      <c r="Q1446" s="136"/>
      <c r="R1446" s="136"/>
      <c r="S1446" s="136"/>
      <c r="T1446" s="136"/>
      <c r="U1446" s="136"/>
      <c r="V1446" s="136"/>
      <c r="W1446" s="136"/>
      <c r="X1446" s="136"/>
    </row>
    <row r="1447" spans="1:24" s="147" customFormat="1">
      <c r="A1447" s="135"/>
      <c r="B1447" s="146"/>
      <c r="C1447" s="136"/>
      <c r="D1447" s="136"/>
      <c r="E1447" s="136"/>
      <c r="F1447" s="136"/>
      <c r="G1447" s="136"/>
      <c r="H1447" s="136"/>
      <c r="I1447" s="136"/>
      <c r="J1447" s="136"/>
      <c r="K1447" s="136"/>
      <c r="L1447" s="136"/>
      <c r="M1447" s="136"/>
      <c r="N1447" s="136"/>
      <c r="O1447" s="136"/>
      <c r="P1447" s="136"/>
      <c r="Q1447" s="136"/>
      <c r="R1447" s="136"/>
      <c r="S1447" s="136"/>
      <c r="T1447" s="136"/>
      <c r="U1447" s="136"/>
      <c r="V1447" s="136"/>
      <c r="W1447" s="136"/>
      <c r="X1447" s="136"/>
    </row>
    <row r="1448" spans="1:24" s="147" customFormat="1">
      <c r="A1448" s="135"/>
      <c r="B1448" s="146"/>
      <c r="C1448" s="136"/>
      <c r="D1448" s="136"/>
      <c r="E1448" s="136"/>
      <c r="F1448" s="136"/>
      <c r="G1448" s="136"/>
      <c r="H1448" s="136"/>
      <c r="I1448" s="136"/>
      <c r="J1448" s="136"/>
      <c r="K1448" s="136"/>
      <c r="L1448" s="136"/>
      <c r="M1448" s="136"/>
      <c r="N1448" s="136"/>
      <c r="O1448" s="136"/>
      <c r="P1448" s="136"/>
      <c r="Q1448" s="136"/>
      <c r="R1448" s="136"/>
      <c r="S1448" s="136"/>
      <c r="T1448" s="136"/>
      <c r="U1448" s="136"/>
      <c r="V1448" s="136"/>
      <c r="W1448" s="136"/>
      <c r="X1448" s="136"/>
    </row>
    <row r="1449" spans="1:24" s="147" customFormat="1">
      <c r="A1449" s="135"/>
      <c r="B1449" s="146"/>
      <c r="C1449" s="136"/>
      <c r="D1449" s="136"/>
      <c r="E1449" s="136"/>
      <c r="F1449" s="136"/>
      <c r="G1449" s="136"/>
      <c r="H1449" s="136"/>
      <c r="I1449" s="136"/>
      <c r="J1449" s="136"/>
      <c r="K1449" s="136"/>
      <c r="L1449" s="136"/>
      <c r="M1449" s="136"/>
      <c r="N1449" s="136"/>
      <c r="O1449" s="136"/>
      <c r="P1449" s="136"/>
      <c r="Q1449" s="136"/>
      <c r="R1449" s="136"/>
      <c r="S1449" s="136"/>
      <c r="T1449" s="136"/>
      <c r="U1449" s="136"/>
      <c r="V1449" s="136"/>
      <c r="W1449" s="136"/>
      <c r="X1449" s="136"/>
    </row>
    <row r="1450" spans="1:24" s="147" customFormat="1">
      <c r="A1450" s="135"/>
      <c r="B1450" s="146"/>
      <c r="C1450" s="136"/>
      <c r="D1450" s="136"/>
      <c r="E1450" s="136"/>
      <c r="F1450" s="136"/>
      <c r="G1450" s="136"/>
      <c r="H1450" s="136"/>
      <c r="I1450" s="136"/>
      <c r="J1450" s="136"/>
      <c r="K1450" s="136"/>
      <c r="L1450" s="136"/>
      <c r="M1450" s="136"/>
      <c r="N1450" s="136"/>
      <c r="O1450" s="136"/>
      <c r="P1450" s="136"/>
      <c r="Q1450" s="136"/>
      <c r="R1450" s="136"/>
      <c r="S1450" s="136"/>
      <c r="T1450" s="136"/>
      <c r="U1450" s="136"/>
      <c r="V1450" s="136"/>
      <c r="W1450" s="136"/>
      <c r="X1450" s="136"/>
    </row>
    <row r="1451" spans="1:24" s="147" customFormat="1">
      <c r="A1451" s="135"/>
      <c r="B1451" s="146"/>
      <c r="C1451" s="136"/>
      <c r="D1451" s="136"/>
      <c r="E1451" s="136"/>
      <c r="F1451" s="136"/>
      <c r="G1451" s="136"/>
      <c r="H1451" s="136"/>
      <c r="I1451" s="136"/>
      <c r="J1451" s="136"/>
      <c r="K1451" s="136"/>
      <c r="L1451" s="136"/>
      <c r="M1451" s="136"/>
      <c r="N1451" s="136"/>
      <c r="O1451" s="136"/>
      <c r="P1451" s="136"/>
      <c r="Q1451" s="136"/>
      <c r="R1451" s="136"/>
      <c r="S1451" s="136"/>
      <c r="T1451" s="136"/>
      <c r="U1451" s="136"/>
      <c r="V1451" s="136"/>
      <c r="W1451" s="136"/>
      <c r="X1451" s="136"/>
    </row>
    <row r="1452" spans="1:24" s="147" customFormat="1">
      <c r="A1452" s="135"/>
      <c r="B1452" s="146"/>
      <c r="C1452" s="136"/>
      <c r="D1452" s="136"/>
      <c r="E1452" s="136"/>
      <c r="F1452" s="136"/>
      <c r="G1452" s="136"/>
      <c r="H1452" s="136"/>
      <c r="I1452" s="136"/>
      <c r="J1452" s="136"/>
      <c r="K1452" s="136"/>
      <c r="L1452" s="136"/>
      <c r="M1452" s="136"/>
      <c r="N1452" s="136"/>
      <c r="O1452" s="136"/>
      <c r="P1452" s="136"/>
      <c r="Q1452" s="136"/>
      <c r="R1452" s="136"/>
      <c r="S1452" s="136"/>
      <c r="T1452" s="136"/>
      <c r="U1452" s="136"/>
      <c r="V1452" s="136"/>
      <c r="W1452" s="136"/>
      <c r="X1452" s="136"/>
    </row>
    <row r="1453" spans="1:24" s="147" customFormat="1">
      <c r="A1453" s="135"/>
      <c r="B1453" s="146"/>
      <c r="C1453" s="136"/>
      <c r="D1453" s="136"/>
      <c r="E1453" s="136"/>
      <c r="F1453" s="136"/>
      <c r="G1453" s="136"/>
      <c r="H1453" s="136"/>
      <c r="I1453" s="136"/>
      <c r="J1453" s="136"/>
      <c r="K1453" s="136"/>
      <c r="L1453" s="136"/>
      <c r="M1453" s="136"/>
      <c r="N1453" s="136"/>
      <c r="O1453" s="136"/>
      <c r="P1453" s="136"/>
      <c r="Q1453" s="136"/>
      <c r="R1453" s="136"/>
      <c r="S1453" s="136"/>
      <c r="T1453" s="136"/>
      <c r="U1453" s="136"/>
      <c r="V1453" s="136"/>
      <c r="W1453" s="136"/>
      <c r="X1453" s="136"/>
    </row>
    <row r="1454" spans="1:24" s="147" customFormat="1">
      <c r="A1454" s="135"/>
      <c r="B1454" s="146"/>
      <c r="C1454" s="136"/>
      <c r="D1454" s="136"/>
      <c r="E1454" s="136"/>
      <c r="F1454" s="136"/>
      <c r="G1454" s="136"/>
      <c r="H1454" s="136"/>
      <c r="I1454" s="136"/>
      <c r="J1454" s="136"/>
      <c r="K1454" s="136"/>
      <c r="L1454" s="136"/>
      <c r="M1454" s="136"/>
      <c r="N1454" s="136"/>
      <c r="O1454" s="136"/>
      <c r="P1454" s="136"/>
      <c r="Q1454" s="136"/>
      <c r="R1454" s="136"/>
      <c r="S1454" s="136"/>
      <c r="T1454" s="136"/>
      <c r="U1454" s="136"/>
      <c r="V1454" s="136"/>
      <c r="W1454" s="136"/>
      <c r="X1454" s="136"/>
    </row>
    <row r="1455" spans="1:24" s="147" customFormat="1">
      <c r="A1455" s="135"/>
      <c r="B1455" s="146"/>
      <c r="C1455" s="136"/>
      <c r="D1455" s="136"/>
      <c r="E1455" s="136"/>
      <c r="F1455" s="136"/>
      <c r="G1455" s="136"/>
      <c r="H1455" s="136"/>
      <c r="I1455" s="136"/>
      <c r="J1455" s="136"/>
      <c r="K1455" s="136"/>
      <c r="L1455" s="136"/>
      <c r="M1455" s="136"/>
      <c r="N1455" s="136"/>
      <c r="O1455" s="136"/>
      <c r="P1455" s="136"/>
      <c r="Q1455" s="136"/>
      <c r="R1455" s="136"/>
      <c r="S1455" s="136"/>
      <c r="T1455" s="136"/>
      <c r="U1455" s="136"/>
      <c r="V1455" s="136"/>
      <c r="W1455" s="136"/>
      <c r="X1455" s="136"/>
    </row>
    <row r="1456" spans="1:24" s="147" customFormat="1">
      <c r="A1456" s="135"/>
      <c r="B1456" s="146"/>
      <c r="C1456" s="136"/>
      <c r="D1456" s="136"/>
      <c r="E1456" s="136"/>
      <c r="F1456" s="136"/>
      <c r="G1456" s="136"/>
      <c r="H1456" s="136"/>
      <c r="I1456" s="136"/>
      <c r="J1456" s="136"/>
      <c r="K1456" s="136"/>
      <c r="L1456" s="136"/>
      <c r="M1456" s="136"/>
      <c r="N1456" s="136"/>
      <c r="O1456" s="136"/>
      <c r="P1456" s="136"/>
      <c r="Q1456" s="136"/>
      <c r="R1456" s="136"/>
      <c r="S1456" s="136"/>
      <c r="T1456" s="136"/>
      <c r="U1456" s="136"/>
      <c r="V1456" s="136"/>
      <c r="W1456" s="136"/>
      <c r="X1456" s="136"/>
    </row>
    <row r="1457" spans="1:24" s="147" customFormat="1">
      <c r="A1457" s="135"/>
      <c r="B1457" s="146"/>
      <c r="C1457" s="136"/>
      <c r="D1457" s="136"/>
      <c r="E1457" s="136"/>
      <c r="F1457" s="136"/>
      <c r="G1457" s="136"/>
      <c r="H1457" s="136"/>
      <c r="I1457" s="136"/>
      <c r="J1457" s="136"/>
      <c r="K1457" s="136"/>
      <c r="L1457" s="136"/>
      <c r="M1457" s="136"/>
      <c r="N1457" s="136"/>
      <c r="O1457" s="136"/>
      <c r="P1457" s="136"/>
      <c r="Q1457" s="136"/>
      <c r="R1457" s="136"/>
      <c r="S1457" s="136"/>
      <c r="T1457" s="136"/>
      <c r="U1457" s="136"/>
      <c r="V1457" s="136"/>
      <c r="W1457" s="136"/>
      <c r="X1457" s="136"/>
    </row>
    <row r="1458" spans="1:24" s="147" customFormat="1">
      <c r="A1458" s="135"/>
      <c r="B1458" s="146"/>
      <c r="C1458" s="136"/>
      <c r="D1458" s="136"/>
      <c r="E1458" s="136"/>
      <c r="F1458" s="136"/>
      <c r="G1458" s="136"/>
      <c r="H1458" s="136"/>
      <c r="I1458" s="136"/>
      <c r="J1458" s="136"/>
      <c r="K1458" s="136"/>
      <c r="L1458" s="136"/>
      <c r="M1458" s="136"/>
      <c r="N1458" s="136"/>
      <c r="O1458" s="136"/>
      <c r="P1458" s="136"/>
      <c r="Q1458" s="136"/>
      <c r="R1458" s="136"/>
      <c r="S1458" s="136"/>
      <c r="T1458" s="136"/>
      <c r="U1458" s="136"/>
      <c r="V1458" s="136"/>
      <c r="W1458" s="136"/>
      <c r="X1458" s="136"/>
    </row>
    <row r="1459" spans="1:24" s="147" customFormat="1">
      <c r="A1459" s="135"/>
      <c r="B1459" s="146"/>
      <c r="C1459" s="136"/>
      <c r="D1459" s="136"/>
      <c r="E1459" s="136"/>
      <c r="F1459" s="136"/>
      <c r="G1459" s="136"/>
      <c r="H1459" s="136"/>
      <c r="I1459" s="136"/>
      <c r="J1459" s="136"/>
      <c r="K1459" s="136"/>
      <c r="L1459" s="136"/>
      <c r="M1459" s="136"/>
      <c r="N1459" s="136"/>
      <c r="O1459" s="136"/>
      <c r="P1459" s="136"/>
      <c r="Q1459" s="136"/>
      <c r="R1459" s="136"/>
      <c r="S1459" s="136"/>
      <c r="T1459" s="136"/>
      <c r="U1459" s="136"/>
      <c r="V1459" s="136"/>
      <c r="W1459" s="136"/>
      <c r="X1459" s="136"/>
    </row>
    <row r="1460" spans="1:24" s="147" customFormat="1">
      <c r="A1460" s="135"/>
      <c r="B1460" s="146"/>
      <c r="C1460" s="136"/>
      <c r="D1460" s="136"/>
      <c r="E1460" s="136"/>
      <c r="F1460" s="136"/>
      <c r="G1460" s="136"/>
      <c r="H1460" s="136"/>
      <c r="I1460" s="136"/>
      <c r="J1460" s="136"/>
      <c r="K1460" s="136"/>
      <c r="L1460" s="136"/>
      <c r="M1460" s="136"/>
      <c r="N1460" s="136"/>
      <c r="O1460" s="136"/>
      <c r="P1460" s="136"/>
      <c r="Q1460" s="136"/>
      <c r="R1460" s="136"/>
      <c r="S1460" s="136"/>
      <c r="T1460" s="136"/>
      <c r="U1460" s="136"/>
      <c r="V1460" s="136"/>
      <c r="W1460" s="136"/>
      <c r="X1460" s="136"/>
    </row>
    <row r="1461" spans="1:24" s="147" customFormat="1">
      <c r="A1461" s="135"/>
      <c r="B1461" s="146"/>
      <c r="C1461" s="136"/>
      <c r="D1461" s="136"/>
      <c r="E1461" s="136"/>
      <c r="F1461" s="136"/>
      <c r="G1461" s="136"/>
      <c r="H1461" s="136"/>
      <c r="I1461" s="136"/>
      <c r="J1461" s="136"/>
      <c r="K1461" s="136"/>
      <c r="L1461" s="136"/>
      <c r="M1461" s="136"/>
      <c r="N1461" s="136"/>
      <c r="O1461" s="136"/>
      <c r="P1461" s="136"/>
      <c r="Q1461" s="136"/>
      <c r="R1461" s="136"/>
      <c r="S1461" s="136"/>
      <c r="T1461" s="136"/>
      <c r="U1461" s="136"/>
      <c r="V1461" s="136"/>
      <c r="W1461" s="136"/>
      <c r="X1461" s="136"/>
    </row>
    <row r="1462" spans="1:24" s="147" customFormat="1">
      <c r="A1462" s="135"/>
      <c r="B1462" s="146"/>
      <c r="C1462" s="136"/>
      <c r="D1462" s="136"/>
      <c r="E1462" s="136"/>
      <c r="F1462" s="136"/>
      <c r="G1462" s="136"/>
      <c r="H1462" s="136"/>
      <c r="I1462" s="136"/>
      <c r="J1462" s="136"/>
      <c r="K1462" s="136"/>
      <c r="L1462" s="136"/>
      <c r="M1462" s="136"/>
      <c r="N1462" s="136"/>
      <c r="O1462" s="136"/>
      <c r="P1462" s="136"/>
      <c r="Q1462" s="136"/>
      <c r="R1462" s="136"/>
      <c r="S1462" s="136"/>
      <c r="T1462" s="136"/>
      <c r="U1462" s="136"/>
      <c r="V1462" s="136"/>
      <c r="W1462" s="136"/>
      <c r="X1462" s="136"/>
    </row>
    <row r="1463" spans="1:24" s="147" customFormat="1">
      <c r="A1463" s="135"/>
      <c r="B1463" s="146"/>
      <c r="C1463" s="136"/>
      <c r="D1463" s="136"/>
      <c r="E1463" s="136"/>
      <c r="F1463" s="136"/>
      <c r="G1463" s="136"/>
      <c r="H1463" s="136"/>
      <c r="I1463" s="136"/>
      <c r="J1463" s="136"/>
      <c r="K1463" s="136"/>
      <c r="L1463" s="136"/>
      <c r="M1463" s="136"/>
      <c r="N1463" s="136"/>
      <c r="O1463" s="136"/>
      <c r="P1463" s="136"/>
      <c r="Q1463" s="136"/>
      <c r="R1463" s="136"/>
      <c r="S1463" s="136"/>
      <c r="T1463" s="136"/>
      <c r="U1463" s="136"/>
      <c r="V1463" s="136"/>
      <c r="W1463" s="136"/>
      <c r="X1463" s="136"/>
    </row>
    <row r="1464" spans="1:24" s="147" customFormat="1">
      <c r="A1464" s="135"/>
      <c r="B1464" s="146"/>
      <c r="C1464" s="136"/>
      <c r="D1464" s="136"/>
      <c r="E1464" s="136"/>
      <c r="F1464" s="136"/>
      <c r="G1464" s="136"/>
      <c r="H1464" s="136"/>
      <c r="I1464" s="136"/>
      <c r="J1464" s="136"/>
      <c r="K1464" s="136"/>
      <c r="L1464" s="136"/>
      <c r="M1464" s="136"/>
      <c r="N1464" s="136"/>
      <c r="O1464" s="136"/>
      <c r="P1464" s="136"/>
      <c r="Q1464" s="136"/>
      <c r="R1464" s="136"/>
      <c r="S1464" s="136"/>
      <c r="T1464" s="136"/>
      <c r="U1464" s="136"/>
      <c r="V1464" s="136"/>
      <c r="W1464" s="136"/>
      <c r="X1464" s="136"/>
    </row>
    <row r="1465" spans="1:24" s="147" customFormat="1">
      <c r="A1465" s="135"/>
      <c r="B1465" s="146"/>
      <c r="C1465" s="136"/>
      <c r="D1465" s="136"/>
      <c r="E1465" s="136"/>
      <c r="F1465" s="136"/>
      <c r="G1465" s="136"/>
      <c r="H1465" s="136"/>
      <c r="I1465" s="136"/>
      <c r="J1465" s="136"/>
      <c r="K1465" s="136"/>
      <c r="L1465" s="136"/>
      <c r="M1465" s="136"/>
      <c r="N1465" s="136"/>
      <c r="O1465" s="136"/>
      <c r="P1465" s="136"/>
      <c r="Q1465" s="136"/>
      <c r="R1465" s="136"/>
      <c r="S1465" s="136"/>
      <c r="T1465" s="136"/>
      <c r="U1465" s="136"/>
      <c r="V1465" s="136"/>
      <c r="W1465" s="136"/>
      <c r="X1465" s="136"/>
    </row>
    <row r="1466" spans="1:24" s="147" customFormat="1">
      <c r="A1466" s="135"/>
      <c r="B1466" s="146"/>
      <c r="C1466" s="136"/>
      <c r="D1466" s="136"/>
      <c r="E1466" s="136"/>
      <c r="F1466" s="136"/>
      <c r="G1466" s="136"/>
      <c r="H1466" s="136"/>
      <c r="I1466" s="136"/>
      <c r="J1466" s="136"/>
      <c r="K1466" s="136"/>
      <c r="L1466" s="136"/>
      <c r="M1466" s="136"/>
      <c r="N1466" s="136"/>
      <c r="O1466" s="136"/>
      <c r="P1466" s="136"/>
      <c r="Q1466" s="136"/>
      <c r="R1466" s="136"/>
      <c r="S1466" s="136"/>
      <c r="T1466" s="136"/>
      <c r="U1466" s="136"/>
      <c r="V1466" s="136"/>
      <c r="W1466" s="136"/>
      <c r="X1466" s="136"/>
    </row>
    <row r="1467" spans="1:24" s="147" customFormat="1">
      <c r="A1467" s="135"/>
      <c r="B1467" s="146"/>
      <c r="C1467" s="136"/>
      <c r="D1467" s="136"/>
      <c r="E1467" s="136"/>
      <c r="F1467" s="136"/>
      <c r="G1467" s="136"/>
      <c r="H1467" s="136"/>
      <c r="I1467" s="136"/>
      <c r="J1467" s="136"/>
      <c r="K1467" s="136"/>
      <c r="L1467" s="136"/>
      <c r="M1467" s="136"/>
      <c r="N1467" s="136"/>
      <c r="O1467" s="136"/>
      <c r="P1467" s="136"/>
      <c r="Q1467" s="136"/>
      <c r="R1467" s="136"/>
      <c r="S1467" s="136"/>
      <c r="T1467" s="136"/>
      <c r="U1467" s="136"/>
      <c r="V1467" s="136"/>
      <c r="W1467" s="136"/>
      <c r="X1467" s="136"/>
    </row>
    <row r="1468" spans="1:24" s="147" customFormat="1">
      <c r="A1468" s="135"/>
      <c r="B1468" s="146"/>
      <c r="C1468" s="136"/>
      <c r="D1468" s="136"/>
      <c r="E1468" s="136"/>
      <c r="F1468" s="136"/>
      <c r="G1468" s="136"/>
      <c r="H1468" s="136"/>
      <c r="I1468" s="136"/>
      <c r="J1468" s="136"/>
      <c r="K1468" s="136"/>
      <c r="L1468" s="136"/>
      <c r="M1468" s="136"/>
      <c r="N1468" s="136"/>
      <c r="O1468" s="136"/>
      <c r="P1468" s="136"/>
      <c r="Q1468" s="136"/>
      <c r="R1468" s="136"/>
      <c r="S1468" s="136"/>
      <c r="T1468" s="136"/>
      <c r="U1468" s="136"/>
      <c r="V1468" s="136"/>
      <c r="W1468" s="136"/>
      <c r="X1468" s="136"/>
    </row>
    <row r="1469" spans="1:24" s="147" customFormat="1">
      <c r="A1469" s="135"/>
      <c r="B1469" s="146"/>
      <c r="C1469" s="136"/>
      <c r="D1469" s="136"/>
      <c r="E1469" s="136"/>
      <c r="F1469" s="136"/>
      <c r="G1469" s="136"/>
      <c r="H1469" s="136"/>
      <c r="I1469" s="136"/>
      <c r="J1469" s="136"/>
      <c r="K1469" s="136"/>
      <c r="L1469" s="136"/>
      <c r="M1469" s="136"/>
      <c r="N1469" s="136"/>
      <c r="O1469" s="136"/>
      <c r="P1469" s="136"/>
      <c r="Q1469" s="136"/>
      <c r="R1469" s="136"/>
      <c r="S1469" s="136"/>
      <c r="T1469" s="136"/>
      <c r="U1469" s="136"/>
      <c r="V1469" s="136"/>
      <c r="W1469" s="136"/>
      <c r="X1469" s="136"/>
    </row>
    <row r="1470" spans="1:24" s="147" customFormat="1">
      <c r="A1470" s="135"/>
      <c r="B1470" s="146"/>
      <c r="C1470" s="136"/>
      <c r="D1470" s="136"/>
      <c r="E1470" s="136"/>
      <c r="F1470" s="136"/>
      <c r="G1470" s="136"/>
      <c r="H1470" s="136"/>
      <c r="I1470" s="136"/>
      <c r="J1470" s="136"/>
      <c r="K1470" s="136"/>
      <c r="L1470" s="136"/>
      <c r="M1470" s="136"/>
      <c r="N1470" s="136"/>
      <c r="O1470" s="136"/>
      <c r="P1470" s="136"/>
      <c r="Q1470" s="136"/>
      <c r="R1470" s="136"/>
      <c r="S1470" s="136"/>
      <c r="T1470" s="136"/>
      <c r="U1470" s="136"/>
      <c r="V1470" s="136"/>
      <c r="W1470" s="136"/>
      <c r="X1470" s="136"/>
    </row>
    <row r="1471" spans="1:24" s="147" customFormat="1">
      <c r="A1471" s="135"/>
      <c r="B1471" s="146"/>
      <c r="C1471" s="136"/>
      <c r="D1471" s="136"/>
      <c r="E1471" s="136"/>
      <c r="F1471" s="136"/>
      <c r="G1471" s="136"/>
      <c r="H1471" s="136"/>
      <c r="I1471" s="136"/>
      <c r="J1471" s="136"/>
      <c r="K1471" s="136"/>
      <c r="L1471" s="136"/>
      <c r="M1471" s="136"/>
      <c r="N1471" s="136"/>
      <c r="O1471" s="136"/>
      <c r="P1471" s="136"/>
      <c r="Q1471" s="136"/>
      <c r="R1471" s="136"/>
      <c r="S1471" s="136"/>
      <c r="T1471" s="136"/>
      <c r="U1471" s="136"/>
      <c r="V1471" s="136"/>
      <c r="W1471" s="136"/>
      <c r="X1471" s="136"/>
    </row>
    <row r="1472" spans="1:24" s="147" customFormat="1">
      <c r="A1472" s="135"/>
      <c r="B1472" s="146"/>
      <c r="C1472" s="136"/>
      <c r="D1472" s="136"/>
      <c r="E1472" s="136"/>
      <c r="F1472" s="136"/>
      <c r="G1472" s="136"/>
      <c r="H1472" s="136"/>
      <c r="I1472" s="136"/>
      <c r="J1472" s="136"/>
      <c r="K1472" s="136"/>
      <c r="L1472" s="136"/>
      <c r="M1472" s="136"/>
      <c r="N1472" s="136"/>
      <c r="O1472" s="136"/>
      <c r="P1472" s="136"/>
      <c r="Q1472" s="136"/>
      <c r="R1472" s="136"/>
      <c r="S1472" s="136"/>
      <c r="T1472" s="136"/>
      <c r="U1472" s="136"/>
      <c r="V1472" s="136"/>
      <c r="W1472" s="136"/>
      <c r="X1472" s="136"/>
    </row>
    <row r="1473" spans="1:24" s="147" customFormat="1">
      <c r="A1473" s="135"/>
      <c r="B1473" s="146"/>
      <c r="C1473" s="136"/>
      <c r="D1473" s="136"/>
      <c r="E1473" s="136"/>
      <c r="F1473" s="136"/>
      <c r="G1473" s="136"/>
      <c r="H1473" s="136"/>
      <c r="I1473" s="136"/>
      <c r="J1473" s="136"/>
      <c r="K1473" s="136"/>
      <c r="L1473" s="136"/>
      <c r="M1473" s="136"/>
      <c r="N1473" s="136"/>
      <c r="O1473" s="136"/>
      <c r="P1473" s="136"/>
      <c r="Q1473" s="136"/>
      <c r="R1473" s="136"/>
      <c r="S1473" s="136"/>
      <c r="T1473" s="136"/>
      <c r="U1473" s="136"/>
      <c r="V1473" s="136"/>
      <c r="W1473" s="136"/>
      <c r="X1473" s="136"/>
    </row>
    <row r="1474" spans="1:24" s="147" customFormat="1">
      <c r="A1474" s="135"/>
      <c r="B1474" s="146"/>
      <c r="C1474" s="136"/>
      <c r="D1474" s="136"/>
      <c r="E1474" s="136"/>
      <c r="F1474" s="136"/>
      <c r="G1474" s="136"/>
      <c r="H1474" s="136"/>
      <c r="I1474" s="136"/>
      <c r="J1474" s="136"/>
      <c r="K1474" s="136"/>
      <c r="L1474" s="136"/>
      <c r="M1474" s="136"/>
      <c r="N1474" s="136"/>
      <c r="O1474" s="136"/>
      <c r="P1474" s="136"/>
      <c r="Q1474" s="136"/>
      <c r="R1474" s="136"/>
      <c r="S1474" s="136"/>
      <c r="T1474" s="136"/>
      <c r="U1474" s="136"/>
      <c r="V1474" s="136"/>
      <c r="W1474" s="136"/>
      <c r="X1474" s="136"/>
    </row>
    <row r="1475" spans="1:24" s="147" customFormat="1">
      <c r="A1475" s="135"/>
      <c r="B1475" s="146"/>
      <c r="C1475" s="136"/>
      <c r="D1475" s="136"/>
      <c r="E1475" s="136"/>
      <c r="F1475" s="136"/>
      <c r="G1475" s="136"/>
      <c r="H1475" s="136"/>
      <c r="I1475" s="136"/>
      <c r="J1475" s="136"/>
      <c r="K1475" s="136"/>
      <c r="L1475" s="136"/>
      <c r="M1475" s="136"/>
      <c r="N1475" s="136"/>
      <c r="O1475" s="136"/>
      <c r="P1475" s="136"/>
      <c r="Q1475" s="136"/>
      <c r="R1475" s="136"/>
      <c r="S1475" s="136"/>
      <c r="T1475" s="136"/>
      <c r="U1475" s="136"/>
      <c r="V1475" s="136"/>
      <c r="W1475" s="136"/>
      <c r="X1475" s="136"/>
    </row>
    <row r="1476" spans="1:24" s="147" customFormat="1">
      <c r="A1476" s="135"/>
      <c r="B1476" s="146"/>
      <c r="C1476" s="136"/>
      <c r="D1476" s="136"/>
      <c r="E1476" s="136"/>
      <c r="F1476" s="136"/>
      <c r="G1476" s="136"/>
      <c r="H1476" s="136"/>
      <c r="I1476" s="136"/>
      <c r="J1476" s="136"/>
      <c r="K1476" s="136"/>
      <c r="L1476" s="136"/>
      <c r="M1476" s="136"/>
      <c r="N1476" s="136"/>
      <c r="O1476" s="136"/>
      <c r="P1476" s="136"/>
      <c r="Q1476" s="136"/>
      <c r="R1476" s="136"/>
      <c r="S1476" s="136"/>
      <c r="T1476" s="136"/>
      <c r="U1476" s="136"/>
      <c r="V1476" s="136"/>
      <c r="W1476" s="136"/>
      <c r="X1476" s="136"/>
    </row>
    <row r="1477" spans="1:24" s="147" customFormat="1">
      <c r="A1477" s="135"/>
      <c r="B1477" s="146"/>
      <c r="C1477" s="136"/>
      <c r="D1477" s="136"/>
      <c r="E1477" s="136"/>
      <c r="F1477" s="136"/>
      <c r="G1477" s="136"/>
      <c r="H1477" s="136"/>
      <c r="I1477" s="136"/>
      <c r="J1477" s="136"/>
      <c r="K1477" s="136"/>
      <c r="L1477" s="136"/>
      <c r="M1477" s="136"/>
      <c r="N1477" s="136"/>
      <c r="O1477" s="136"/>
      <c r="P1477" s="136"/>
      <c r="Q1477" s="136"/>
      <c r="R1477" s="136"/>
      <c r="S1477" s="136"/>
      <c r="T1477" s="136"/>
      <c r="U1477" s="136"/>
      <c r="V1477" s="136"/>
      <c r="W1477" s="136"/>
      <c r="X1477" s="136"/>
    </row>
    <row r="1478" spans="1:24" s="147" customFormat="1">
      <c r="A1478" s="135"/>
      <c r="B1478" s="146"/>
      <c r="C1478" s="136"/>
      <c r="D1478" s="136"/>
      <c r="E1478" s="136"/>
      <c r="F1478" s="136"/>
      <c r="G1478" s="136"/>
      <c r="H1478" s="136"/>
      <c r="I1478" s="136"/>
      <c r="J1478" s="136"/>
      <c r="K1478" s="136"/>
      <c r="L1478" s="136"/>
      <c r="M1478" s="136"/>
      <c r="N1478" s="136"/>
      <c r="O1478" s="136"/>
      <c r="P1478" s="136"/>
      <c r="Q1478" s="136"/>
      <c r="R1478" s="136"/>
      <c r="S1478" s="136"/>
      <c r="T1478" s="136"/>
      <c r="U1478" s="136"/>
      <c r="V1478" s="136"/>
      <c r="W1478" s="136"/>
      <c r="X1478" s="136"/>
    </row>
    <row r="1479" spans="1:24" s="147" customFormat="1">
      <c r="A1479" s="135"/>
      <c r="B1479" s="146"/>
      <c r="C1479" s="136"/>
      <c r="D1479" s="136"/>
      <c r="E1479" s="136"/>
      <c r="F1479" s="136"/>
      <c r="G1479" s="136"/>
      <c r="H1479" s="136"/>
      <c r="I1479" s="136"/>
      <c r="J1479" s="136"/>
      <c r="K1479" s="136"/>
      <c r="L1479" s="136"/>
      <c r="M1479" s="136"/>
      <c r="N1479" s="136"/>
      <c r="O1479" s="136"/>
      <c r="P1479" s="136"/>
      <c r="Q1479" s="136"/>
      <c r="R1479" s="136"/>
      <c r="S1479" s="136"/>
      <c r="T1479" s="136"/>
      <c r="U1479" s="136"/>
      <c r="V1479" s="136"/>
      <c r="W1479" s="136"/>
      <c r="X1479" s="136"/>
    </row>
    <row r="1480" spans="1:24" s="147" customFormat="1">
      <c r="A1480" s="135"/>
      <c r="B1480" s="146"/>
      <c r="C1480" s="136"/>
      <c r="D1480" s="136"/>
      <c r="E1480" s="136"/>
      <c r="F1480" s="136"/>
      <c r="G1480" s="136"/>
      <c r="H1480" s="136"/>
      <c r="I1480" s="136"/>
      <c r="J1480" s="136"/>
      <c r="K1480" s="136"/>
      <c r="L1480" s="136"/>
      <c r="M1480" s="136"/>
      <c r="N1480" s="136"/>
      <c r="O1480" s="136"/>
      <c r="P1480" s="136"/>
      <c r="Q1480" s="136"/>
      <c r="R1480" s="136"/>
      <c r="S1480" s="136"/>
      <c r="T1480" s="136"/>
      <c r="U1480" s="136"/>
      <c r="V1480" s="136"/>
      <c r="W1480" s="136"/>
      <c r="X1480" s="136"/>
    </row>
    <row r="1481" spans="1:24" s="147" customFormat="1">
      <c r="A1481" s="135"/>
      <c r="B1481" s="146"/>
      <c r="C1481" s="136"/>
      <c r="D1481" s="136"/>
      <c r="E1481" s="136"/>
      <c r="F1481" s="136"/>
      <c r="G1481" s="136"/>
      <c r="H1481" s="136"/>
      <c r="I1481" s="136"/>
      <c r="J1481" s="136"/>
      <c r="K1481" s="136"/>
      <c r="L1481" s="136"/>
      <c r="M1481" s="136"/>
      <c r="N1481" s="136"/>
      <c r="O1481" s="136"/>
      <c r="P1481" s="136"/>
      <c r="Q1481" s="136"/>
      <c r="R1481" s="136"/>
      <c r="S1481" s="136"/>
      <c r="T1481" s="136"/>
      <c r="U1481" s="136"/>
      <c r="V1481" s="136"/>
      <c r="W1481" s="136"/>
      <c r="X1481" s="136"/>
    </row>
    <row r="1482" spans="1:24" s="147" customFormat="1">
      <c r="A1482" s="135"/>
      <c r="B1482" s="146"/>
      <c r="C1482" s="136"/>
      <c r="D1482" s="136"/>
      <c r="E1482" s="136"/>
      <c r="F1482" s="136"/>
      <c r="G1482" s="136"/>
      <c r="H1482" s="136"/>
      <c r="I1482" s="136"/>
      <c r="J1482" s="136"/>
      <c r="K1482" s="136"/>
      <c r="L1482" s="136"/>
      <c r="M1482" s="136"/>
      <c r="N1482" s="136"/>
      <c r="O1482" s="136"/>
      <c r="P1482" s="136"/>
      <c r="Q1482" s="136"/>
      <c r="R1482" s="136"/>
      <c r="S1482" s="136"/>
      <c r="T1482" s="136"/>
      <c r="U1482" s="136"/>
      <c r="V1482" s="136"/>
      <c r="W1482" s="136"/>
      <c r="X1482" s="136"/>
    </row>
    <row r="1483" spans="1:24" s="147" customFormat="1">
      <c r="A1483" s="135"/>
      <c r="B1483" s="146"/>
      <c r="C1483" s="136"/>
      <c r="D1483" s="136"/>
      <c r="E1483" s="136"/>
      <c r="F1483" s="136"/>
      <c r="G1483" s="136"/>
      <c r="H1483" s="136"/>
      <c r="I1483" s="136"/>
      <c r="J1483" s="136"/>
      <c r="K1483" s="136"/>
      <c r="L1483" s="136"/>
      <c r="M1483" s="136"/>
      <c r="N1483" s="136"/>
      <c r="O1483" s="136"/>
      <c r="P1483" s="136"/>
      <c r="Q1483" s="136"/>
      <c r="R1483" s="136"/>
      <c r="S1483" s="136"/>
      <c r="T1483" s="136"/>
      <c r="U1483" s="136"/>
      <c r="V1483" s="136"/>
      <c r="W1483" s="136"/>
      <c r="X1483" s="136"/>
    </row>
    <row r="1484" spans="1:24" s="147" customFormat="1">
      <c r="A1484" s="135"/>
      <c r="B1484" s="146"/>
      <c r="C1484" s="136"/>
      <c r="D1484" s="136"/>
      <c r="E1484" s="136"/>
      <c r="F1484" s="136"/>
      <c r="G1484" s="136"/>
      <c r="H1484" s="136"/>
      <c r="I1484" s="136"/>
      <c r="J1484" s="136"/>
      <c r="K1484" s="136"/>
      <c r="L1484" s="136"/>
      <c r="M1484" s="136"/>
      <c r="N1484" s="136"/>
      <c r="O1484" s="136"/>
      <c r="P1484" s="136"/>
      <c r="Q1484" s="136"/>
      <c r="R1484" s="136"/>
      <c r="S1484" s="136"/>
      <c r="T1484" s="136"/>
      <c r="U1484" s="136"/>
      <c r="V1484" s="136"/>
      <c r="W1484" s="136"/>
      <c r="X1484" s="136"/>
    </row>
  </sheetData>
  <sheetProtection algorithmName="SHA-512" hashValue="kZDFA2Wm01M2krPjQmdBbf+jODravTUblNEZBC7AcIkmtbf6C/dWLMWvTNJzqtuYTEuRBB9mO2hiw8v9GBn+WQ==" saltValue="pPLPnt4TvQfhuMhSM5kaNg==" spinCount="100000" sheet="1" objects="1" scenarios="1"/>
  <conditionalFormatting sqref="A48:XFD48 A65:XFD65">
    <cfRule type="cellIs" dxfId="1" priority="2" operator="notEqual">
      <formula>0</formula>
    </cfRule>
  </conditionalFormatting>
  <printOptions horizontalCentered="1"/>
  <pageMargins left="0.7" right="0.7" top="0.75" bottom="0.75" header="0.3" footer="0.3"/>
  <pageSetup scale="25" orientation="landscape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>
    <tabColor rgb="FFFF0066"/>
    <pageSetUpPr fitToPage="1"/>
  </sheetPr>
  <dimension ref="A1:DJ74"/>
  <sheetViews>
    <sheetView showGridLines="0" topLeftCell="A22" zoomScaleNormal="100" workbookViewId="0">
      <selection activeCell="C18" sqref="C18"/>
    </sheetView>
  </sheetViews>
  <sheetFormatPr baseColWidth="10" defaultRowHeight="15.75"/>
  <cols>
    <col min="1" max="1" width="76.28515625" style="163" customWidth="1"/>
    <col min="2" max="2" width="9.140625" style="165" customWidth="1"/>
    <col min="3" max="5" width="17.28515625" style="163" customWidth="1"/>
    <col min="6" max="7" width="17.28515625" style="177" customWidth="1"/>
    <col min="8" max="24" width="17.28515625" style="163" customWidth="1"/>
    <col min="25" max="16384" width="11.42578125" style="163"/>
  </cols>
  <sheetData>
    <row r="1" spans="1:114" s="131" customFormat="1" ht="18.75">
      <c r="A1" s="161" t="s">
        <v>252</v>
      </c>
      <c r="B1" s="146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114" s="131" customFormat="1" ht="18.75">
      <c r="A2" s="161" t="s">
        <v>253</v>
      </c>
      <c r="B2" s="146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114" s="131" customFormat="1" ht="18.75">
      <c r="A3" s="230" t="s">
        <v>51</v>
      </c>
      <c r="B3" s="146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114" s="131" customFormat="1">
      <c r="A4" s="162" t="s">
        <v>52</v>
      </c>
      <c r="B4" s="146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</row>
    <row r="5" spans="1:114">
      <c r="A5" s="164"/>
      <c r="C5" s="164"/>
      <c r="D5" s="164"/>
      <c r="E5" s="164"/>
      <c r="F5" s="166"/>
      <c r="G5" s="166"/>
    </row>
    <row r="6" spans="1:114">
      <c r="A6" s="167"/>
      <c r="C6" s="167"/>
      <c r="D6" s="167"/>
      <c r="E6" s="167"/>
      <c r="F6" s="168"/>
      <c r="G6" s="168"/>
    </row>
    <row r="7" spans="1:114" s="149" customFormat="1" ht="37.5">
      <c r="A7" s="158"/>
      <c r="B7" s="159" t="s">
        <v>1</v>
      </c>
      <c r="C7" s="160" t="s">
        <v>108</v>
      </c>
      <c r="D7" s="160" t="s">
        <v>104</v>
      </c>
      <c r="E7" s="160" t="s">
        <v>103</v>
      </c>
      <c r="F7" s="160" t="s">
        <v>2</v>
      </c>
      <c r="G7" s="160" t="s">
        <v>105</v>
      </c>
      <c r="H7" s="160" t="s">
        <v>40</v>
      </c>
      <c r="I7" s="160" t="s">
        <v>233</v>
      </c>
      <c r="J7" s="160" t="s">
        <v>41</v>
      </c>
      <c r="K7" s="160" t="s">
        <v>234</v>
      </c>
      <c r="L7" s="160" t="s">
        <v>42</v>
      </c>
      <c r="M7" s="160" t="s">
        <v>235</v>
      </c>
      <c r="N7" s="160" t="s">
        <v>44</v>
      </c>
      <c r="O7" s="160" t="s">
        <v>236</v>
      </c>
      <c r="P7" s="160" t="s">
        <v>46</v>
      </c>
      <c r="Q7" s="160" t="s">
        <v>237</v>
      </c>
      <c r="R7" s="160" t="s">
        <v>47</v>
      </c>
      <c r="S7" s="160" t="s">
        <v>238</v>
      </c>
      <c r="T7" s="160" t="s">
        <v>48</v>
      </c>
      <c r="U7" s="160" t="s">
        <v>239</v>
      </c>
      <c r="V7" s="160" t="s">
        <v>49</v>
      </c>
      <c r="W7" s="160" t="s">
        <v>240</v>
      </c>
      <c r="X7" s="160" t="s">
        <v>50</v>
      </c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</row>
    <row r="8" spans="1:114">
      <c r="B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</row>
    <row r="9" spans="1:114" s="169" customFormat="1">
      <c r="A9" s="171" t="s">
        <v>53</v>
      </c>
      <c r="B9" s="170"/>
      <c r="C9" s="172"/>
      <c r="D9" s="172"/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</row>
    <row r="10" spans="1:114">
      <c r="A10" s="176" t="s">
        <v>54</v>
      </c>
      <c r="B10" s="174"/>
      <c r="C10" s="179">
        <f>+C11+C26+C27+C28+C29-0.1</f>
        <v>993840.58928770002</v>
      </c>
      <c r="D10" s="179">
        <f t="shared" ref="D10:X10" si="0">+D11+D26+D27+D28+D29</f>
        <v>537462.65458567988</v>
      </c>
      <c r="E10" s="179">
        <f t="shared" si="0"/>
        <v>1132628.7590000001</v>
      </c>
      <c r="F10" s="179">
        <f t="shared" si="0"/>
        <v>866596.49999999988</v>
      </c>
      <c r="G10" s="179">
        <f t="shared" si="0"/>
        <v>747136.19999999984</v>
      </c>
      <c r="H10" s="179">
        <f t="shared" si="0"/>
        <v>1274277</v>
      </c>
      <c r="I10" s="179">
        <f t="shared" si="0"/>
        <v>2952338.6999999997</v>
      </c>
      <c r="J10" s="179">
        <f t="shared" si="0"/>
        <v>3483343.3</v>
      </c>
      <c r="K10" s="179">
        <f t="shared" si="0"/>
        <v>2687467.1999999993</v>
      </c>
      <c r="L10" s="179">
        <f t="shared" si="0"/>
        <v>1160271.2</v>
      </c>
      <c r="M10" s="179">
        <f t="shared" si="0"/>
        <v>1557991.3</v>
      </c>
      <c r="N10" s="179">
        <f t="shared" si="0"/>
        <v>1990691.2999999998</v>
      </c>
      <c r="O10" s="179">
        <f t="shared" si="0"/>
        <v>2809421.4999999991</v>
      </c>
      <c r="P10" s="179">
        <f t="shared" si="0"/>
        <v>1839587.6000000003</v>
      </c>
      <c r="Q10" s="179">
        <f t="shared" si="0"/>
        <v>2055821</v>
      </c>
      <c r="R10" s="179">
        <f t="shared" si="0"/>
        <v>1200817.3</v>
      </c>
      <c r="S10" s="179">
        <f t="shared" si="0"/>
        <v>2097202.9000000004</v>
      </c>
      <c r="T10" s="179">
        <f t="shared" si="0"/>
        <v>873386.1</v>
      </c>
      <c r="U10" s="179">
        <f t="shared" si="0"/>
        <v>560974.32228743995</v>
      </c>
      <c r="V10" s="179">
        <f t="shared" si="0"/>
        <v>1067161.2</v>
      </c>
      <c r="W10" s="179">
        <f t="shared" si="0"/>
        <v>700048.7</v>
      </c>
      <c r="X10" s="179">
        <f t="shared" si="0"/>
        <v>504949.39999999997</v>
      </c>
    </row>
    <row r="11" spans="1:114">
      <c r="A11" s="193" t="s">
        <v>55</v>
      </c>
      <c r="B11" s="174"/>
      <c r="C11" s="184">
        <f>SUM(C12:C25)</f>
        <v>181425.70252942998</v>
      </c>
      <c r="D11" s="184">
        <f>SUM(D12:D25)</f>
        <v>159561.70299262999</v>
      </c>
      <c r="E11" s="184">
        <f>SUM(E12:E25)</f>
        <v>875273.75900000008</v>
      </c>
      <c r="F11" s="184">
        <f t="shared" ref="F11:X11" si="1">SUM(F12:F25)</f>
        <v>609455.79999999993</v>
      </c>
      <c r="G11" s="184">
        <f t="shared" si="1"/>
        <v>530468.99999999988</v>
      </c>
      <c r="H11" s="184">
        <f t="shared" si="1"/>
        <v>1052936.2</v>
      </c>
      <c r="I11" s="184">
        <f t="shared" si="1"/>
        <v>2519982.1</v>
      </c>
      <c r="J11" s="184">
        <f t="shared" si="1"/>
        <v>3153645.0999999996</v>
      </c>
      <c r="K11" s="184">
        <f t="shared" si="1"/>
        <v>2419270.0999999996</v>
      </c>
      <c r="L11" s="184">
        <f t="shared" si="1"/>
        <v>912499.5</v>
      </c>
      <c r="M11" s="184">
        <f t="shared" si="1"/>
        <v>1303220.8999999999</v>
      </c>
      <c r="N11" s="184">
        <f t="shared" si="1"/>
        <v>1802886.0999999999</v>
      </c>
      <c r="O11" s="184">
        <f t="shared" si="1"/>
        <v>2411947.2999999989</v>
      </c>
      <c r="P11" s="184">
        <f t="shared" si="1"/>
        <v>1602357.3000000003</v>
      </c>
      <c r="Q11" s="184">
        <f t="shared" si="1"/>
        <v>1733905.6</v>
      </c>
      <c r="R11" s="184">
        <f t="shared" si="1"/>
        <v>878035</v>
      </c>
      <c r="S11" s="184">
        <f t="shared" si="1"/>
        <v>1428325.1</v>
      </c>
      <c r="T11" s="184">
        <f t="shared" si="1"/>
        <v>455413.69999999995</v>
      </c>
      <c r="U11" s="184">
        <f t="shared" si="1"/>
        <v>475824.74897330999</v>
      </c>
      <c r="V11" s="184">
        <f t="shared" si="1"/>
        <v>887911.29999999993</v>
      </c>
      <c r="W11" s="184">
        <f t="shared" si="1"/>
        <v>536602.4</v>
      </c>
      <c r="X11" s="184">
        <f t="shared" si="1"/>
        <v>436017.6</v>
      </c>
    </row>
    <row r="12" spans="1:114">
      <c r="A12" s="194" t="s">
        <v>56</v>
      </c>
      <c r="B12" s="174">
        <v>22</v>
      </c>
      <c r="C12" s="185">
        <v>0</v>
      </c>
      <c r="D12" s="185">
        <v>0</v>
      </c>
      <c r="E12" s="185">
        <v>468505.2</v>
      </c>
      <c r="F12" s="185">
        <v>250002.8</v>
      </c>
      <c r="G12" s="185">
        <v>271758.5</v>
      </c>
      <c r="H12" s="185">
        <v>685043.9</v>
      </c>
      <c r="I12" s="185">
        <v>2119790.1</v>
      </c>
      <c r="J12" s="186">
        <v>2746338.3</v>
      </c>
      <c r="K12" s="186">
        <v>1922158.4</v>
      </c>
      <c r="L12" s="186">
        <v>184055.8</v>
      </c>
      <c r="M12" s="186">
        <v>834873.1</v>
      </c>
      <c r="N12" s="185">
        <v>1326872.2</v>
      </c>
      <c r="O12" s="185">
        <v>2044162.5</v>
      </c>
      <c r="P12" s="186">
        <v>1103980.8999999999</v>
      </c>
      <c r="Q12" s="186">
        <v>1086087.1000000001</v>
      </c>
      <c r="R12" s="186">
        <v>187119.7</v>
      </c>
      <c r="S12" s="186">
        <v>1079759.3</v>
      </c>
      <c r="T12" s="186">
        <v>257638.39999999999</v>
      </c>
      <c r="U12" s="185">
        <f>212320+1586.4</f>
        <v>213906.4</v>
      </c>
      <c r="V12" s="185">
        <v>760136.2</v>
      </c>
      <c r="W12" s="185">
        <v>349926.7</v>
      </c>
      <c r="X12" s="185">
        <v>333222.5</v>
      </c>
    </row>
    <row r="13" spans="1:114">
      <c r="A13" s="194" t="s">
        <v>57</v>
      </c>
      <c r="B13" s="174"/>
      <c r="C13" s="185">
        <v>0</v>
      </c>
      <c r="D13" s="185">
        <v>0</v>
      </c>
      <c r="E13" s="185">
        <v>0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7658.7</v>
      </c>
      <c r="O13" s="185">
        <v>20267.5</v>
      </c>
      <c r="P13" s="186">
        <v>37020.400000000001</v>
      </c>
      <c r="Q13" s="186">
        <v>46405.9</v>
      </c>
      <c r="R13" s="186">
        <v>166794.29999999999</v>
      </c>
      <c r="S13" s="186">
        <v>52853</v>
      </c>
      <c r="T13" s="185">
        <v>0</v>
      </c>
      <c r="U13" s="185">
        <v>0</v>
      </c>
      <c r="V13" s="185">
        <v>0</v>
      </c>
      <c r="W13" s="185">
        <v>0</v>
      </c>
      <c r="X13" s="185">
        <v>0</v>
      </c>
    </row>
    <row r="14" spans="1:114">
      <c r="A14" s="194" t="s">
        <v>58</v>
      </c>
      <c r="B14" s="174"/>
      <c r="C14" s="185">
        <v>44330.320164359997</v>
      </c>
      <c r="D14" s="185">
        <v>28510.89090903</v>
      </c>
      <c r="E14" s="185">
        <v>93989.2</v>
      </c>
      <c r="F14" s="185">
        <v>71888</v>
      </c>
      <c r="G14" s="185">
        <v>75416.800000000003</v>
      </c>
      <c r="H14" s="185">
        <v>86314.6</v>
      </c>
      <c r="I14" s="185">
        <v>65542.3</v>
      </c>
      <c r="J14" s="185">
        <v>67168.5</v>
      </c>
      <c r="K14" s="185">
        <v>172354.9</v>
      </c>
      <c r="L14" s="185">
        <v>592971.6</v>
      </c>
      <c r="M14" s="185">
        <v>321993.2</v>
      </c>
      <c r="N14" s="185">
        <v>340806.9</v>
      </c>
      <c r="O14" s="185">
        <v>274838.8</v>
      </c>
      <c r="P14" s="185">
        <v>297819.09999999998</v>
      </c>
      <c r="Q14" s="185">
        <v>310997.5</v>
      </c>
      <c r="R14" s="185">
        <v>189268.7</v>
      </c>
      <c r="S14" s="185">
        <v>45758</v>
      </c>
      <c r="T14" s="185">
        <v>0</v>
      </c>
      <c r="U14" s="185">
        <v>0</v>
      </c>
      <c r="V14" s="185">
        <v>0</v>
      </c>
      <c r="W14" s="185">
        <v>0</v>
      </c>
      <c r="X14" s="185">
        <v>0</v>
      </c>
    </row>
    <row r="15" spans="1:114">
      <c r="A15" s="195" t="s">
        <v>89</v>
      </c>
      <c r="B15" s="174"/>
      <c r="C15" s="185">
        <v>0</v>
      </c>
      <c r="D15" s="185">
        <v>0</v>
      </c>
      <c r="E15" s="185">
        <v>0</v>
      </c>
      <c r="F15" s="185">
        <v>0</v>
      </c>
      <c r="G15" s="185">
        <v>0</v>
      </c>
      <c r="H15" s="185">
        <v>741.1</v>
      </c>
      <c r="I15" s="185">
        <v>2837.5</v>
      </c>
      <c r="J15" s="185">
        <v>2541.9</v>
      </c>
      <c r="K15" s="185">
        <v>1270.9000000000001</v>
      </c>
      <c r="L15" s="185">
        <v>7195.9</v>
      </c>
      <c r="M15" s="185">
        <v>6950.3</v>
      </c>
      <c r="N15" s="185">
        <v>8161.8</v>
      </c>
      <c r="O15" s="185">
        <v>6588.8</v>
      </c>
      <c r="P15" s="186">
        <v>7325.3</v>
      </c>
      <c r="Q15" s="186">
        <v>2284.6</v>
      </c>
      <c r="R15" s="186">
        <v>0</v>
      </c>
      <c r="S15" s="186">
        <v>0</v>
      </c>
      <c r="T15" s="185">
        <v>0</v>
      </c>
      <c r="U15" s="185">
        <v>0</v>
      </c>
      <c r="V15" s="185">
        <v>0</v>
      </c>
      <c r="W15" s="185">
        <v>0</v>
      </c>
      <c r="X15" s="185">
        <v>0</v>
      </c>
    </row>
    <row r="16" spans="1:114">
      <c r="A16" s="194" t="s">
        <v>59</v>
      </c>
      <c r="B16" s="174"/>
      <c r="C16" s="185">
        <v>0</v>
      </c>
      <c r="D16" s="185">
        <v>0</v>
      </c>
      <c r="E16" s="185">
        <v>341.05900000000003</v>
      </c>
      <c r="F16" s="185">
        <v>44391.6</v>
      </c>
      <c r="G16" s="185">
        <v>76488.399999999994</v>
      </c>
      <c r="H16" s="185">
        <v>69724</v>
      </c>
      <c r="I16" s="185">
        <v>8971.2000000000007</v>
      </c>
      <c r="J16" s="185">
        <v>23971.5</v>
      </c>
      <c r="K16" s="185">
        <v>12531.6</v>
      </c>
      <c r="L16" s="185">
        <v>7551.3</v>
      </c>
      <c r="M16" s="185">
        <v>2507.6999999999998</v>
      </c>
      <c r="N16" s="185">
        <v>5488.8</v>
      </c>
      <c r="O16" s="185">
        <v>2817.6</v>
      </c>
      <c r="P16" s="186">
        <v>295.3</v>
      </c>
      <c r="Q16" s="186">
        <v>0</v>
      </c>
      <c r="R16" s="186">
        <v>514.29999999999995</v>
      </c>
      <c r="S16" s="186">
        <v>0</v>
      </c>
      <c r="T16" s="185">
        <v>0</v>
      </c>
      <c r="U16" s="185">
        <v>0</v>
      </c>
      <c r="V16" s="185">
        <v>0</v>
      </c>
      <c r="W16" s="185">
        <v>0</v>
      </c>
      <c r="X16" s="185">
        <v>0</v>
      </c>
    </row>
    <row r="17" spans="1:24">
      <c r="A17" s="194" t="s">
        <v>90</v>
      </c>
      <c r="B17" s="174"/>
      <c r="C17" s="185">
        <v>0</v>
      </c>
      <c r="D17" s="185">
        <v>0</v>
      </c>
      <c r="E17" s="185">
        <v>0</v>
      </c>
      <c r="F17" s="185">
        <v>0</v>
      </c>
      <c r="G17" s="185">
        <v>0</v>
      </c>
      <c r="H17" s="185">
        <v>0.9</v>
      </c>
      <c r="I17" s="185">
        <v>572.70000000000005</v>
      </c>
      <c r="J17" s="185">
        <v>1536</v>
      </c>
      <c r="K17" s="185">
        <v>3509.8</v>
      </c>
      <c r="L17" s="185">
        <v>2580.5</v>
      </c>
      <c r="M17" s="185">
        <v>1986.5</v>
      </c>
      <c r="N17" s="185">
        <v>291.10000000000002</v>
      </c>
      <c r="O17" s="185">
        <v>4156.8</v>
      </c>
      <c r="P17" s="186">
        <v>2151.3000000000002</v>
      </c>
      <c r="Q17" s="186">
        <v>1503.4</v>
      </c>
      <c r="R17" s="186">
        <v>0</v>
      </c>
      <c r="S17" s="186">
        <v>0</v>
      </c>
      <c r="T17" s="185">
        <v>0</v>
      </c>
      <c r="U17" s="185">
        <v>0</v>
      </c>
      <c r="V17" s="185">
        <v>0</v>
      </c>
      <c r="W17" s="185">
        <v>0</v>
      </c>
      <c r="X17" s="185">
        <v>0</v>
      </c>
    </row>
    <row r="18" spans="1:24">
      <c r="A18" s="196" t="s">
        <v>92</v>
      </c>
      <c r="B18" s="174"/>
      <c r="C18" s="185">
        <v>0</v>
      </c>
      <c r="D18" s="185">
        <v>0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186">
        <v>152048.20000000001</v>
      </c>
      <c r="U18" s="185">
        <v>203952.88459393999</v>
      </c>
      <c r="V18" s="185">
        <v>496.6</v>
      </c>
      <c r="W18" s="185">
        <v>0</v>
      </c>
      <c r="X18" s="185">
        <v>0</v>
      </c>
    </row>
    <row r="19" spans="1:24">
      <c r="A19" s="195" t="s">
        <v>98</v>
      </c>
      <c r="B19" s="174"/>
      <c r="C19" s="185">
        <v>0</v>
      </c>
      <c r="D19" s="185">
        <v>0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5">
        <v>0</v>
      </c>
      <c r="K19" s="185">
        <v>0</v>
      </c>
      <c r="L19" s="185">
        <v>0</v>
      </c>
      <c r="M19" s="185"/>
      <c r="N19" s="185">
        <v>0</v>
      </c>
      <c r="O19" s="185">
        <v>0</v>
      </c>
      <c r="P19" s="186">
        <v>39562.800000000003</v>
      </c>
      <c r="Q19" s="186">
        <v>48219.1</v>
      </c>
      <c r="R19" s="186">
        <v>0</v>
      </c>
      <c r="S19" s="186">
        <v>0</v>
      </c>
      <c r="T19" s="185">
        <v>0</v>
      </c>
      <c r="U19" s="185">
        <v>0</v>
      </c>
      <c r="V19" s="185">
        <v>0</v>
      </c>
      <c r="W19" s="185">
        <v>0</v>
      </c>
      <c r="X19" s="185">
        <v>0</v>
      </c>
    </row>
    <row r="20" spans="1:24">
      <c r="A20" s="194" t="s">
        <v>60</v>
      </c>
      <c r="B20" s="174"/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142.4</v>
      </c>
      <c r="M20" s="185">
        <v>587.29999999999995</v>
      </c>
      <c r="N20" s="185">
        <v>4486.7</v>
      </c>
      <c r="O20" s="185">
        <v>7486.9</v>
      </c>
      <c r="P20" s="186">
        <v>12315.6</v>
      </c>
      <c r="Q20" s="186">
        <v>21672.7</v>
      </c>
      <c r="R20" s="186">
        <v>14123.4</v>
      </c>
      <c r="S20" s="186">
        <v>23745.3</v>
      </c>
      <c r="T20" s="186">
        <v>39978.400000000001</v>
      </c>
      <c r="U20" s="185">
        <v>51873.521179150004</v>
      </c>
      <c r="V20" s="185">
        <v>60695.6</v>
      </c>
      <c r="W20" s="185">
        <v>46349.599999999999</v>
      </c>
      <c r="X20" s="185">
        <v>37711</v>
      </c>
    </row>
    <row r="21" spans="1:24">
      <c r="A21" s="194" t="s">
        <v>61</v>
      </c>
      <c r="B21" s="174"/>
      <c r="C21" s="185">
        <v>0</v>
      </c>
      <c r="D21" s="185">
        <v>0</v>
      </c>
      <c r="E21" s="185">
        <v>0</v>
      </c>
      <c r="F21" s="185">
        <v>0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69.8</v>
      </c>
      <c r="M21" s="185">
        <v>79.2</v>
      </c>
      <c r="N21" s="185">
        <v>88.9</v>
      </c>
      <c r="O21" s="185">
        <v>98.5</v>
      </c>
      <c r="P21" s="186">
        <v>108.1</v>
      </c>
      <c r="Q21" s="186">
        <v>117.5</v>
      </c>
      <c r="R21" s="186">
        <v>127.2</v>
      </c>
      <c r="S21" s="186">
        <v>136.69999999999999</v>
      </c>
      <c r="T21" s="186">
        <v>146.30000000000001</v>
      </c>
      <c r="U21" s="185">
        <v>155.87894996</v>
      </c>
      <c r="V21" s="185">
        <v>53644.4</v>
      </c>
      <c r="W21" s="185">
        <v>111257.4</v>
      </c>
      <c r="X21" s="185">
        <v>36999.4</v>
      </c>
    </row>
    <row r="22" spans="1:24">
      <c r="A22" s="196" t="s">
        <v>93</v>
      </c>
      <c r="B22" s="174"/>
      <c r="C22" s="185">
        <v>0</v>
      </c>
      <c r="D22" s="185">
        <v>0</v>
      </c>
      <c r="E22" s="185">
        <v>0</v>
      </c>
      <c r="F22" s="185">
        <v>0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186">
        <v>303.3</v>
      </c>
      <c r="U22" s="185">
        <v>1515.14647156</v>
      </c>
      <c r="V22" s="185">
        <v>8116.3</v>
      </c>
      <c r="W22" s="185">
        <v>23357.8</v>
      </c>
      <c r="X22" s="185">
        <v>22276</v>
      </c>
    </row>
    <row r="23" spans="1:24">
      <c r="A23" s="194" t="s">
        <v>62</v>
      </c>
      <c r="B23" s="174"/>
      <c r="C23" s="185">
        <v>0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19.2</v>
      </c>
      <c r="O23" s="185">
        <v>324.8</v>
      </c>
      <c r="P23" s="186">
        <v>29652.7</v>
      </c>
      <c r="Q23" s="186">
        <v>64403.9</v>
      </c>
      <c r="R23" s="186">
        <v>115358</v>
      </c>
      <c r="S23" s="186">
        <v>35357.300000000003</v>
      </c>
      <c r="T23" s="186">
        <v>5299.1</v>
      </c>
      <c r="U23" s="185">
        <v>4420.9177786999999</v>
      </c>
      <c r="V23" s="185">
        <v>4770.2</v>
      </c>
      <c r="W23" s="185">
        <v>4911.8999999999996</v>
      </c>
      <c r="X23" s="185">
        <v>5407.6</v>
      </c>
    </row>
    <row r="24" spans="1:24">
      <c r="A24" s="194" t="s">
        <v>63</v>
      </c>
      <c r="B24" s="174"/>
      <c r="C24" s="185">
        <v>137023.88236506999</v>
      </c>
      <c r="D24" s="185">
        <v>130877.91623587</v>
      </c>
      <c r="E24" s="185">
        <v>312053.90000000002</v>
      </c>
      <c r="F24" s="185">
        <v>241158.7</v>
      </c>
      <c r="G24" s="185">
        <v>106037.6</v>
      </c>
      <c r="H24" s="185">
        <v>192784.7</v>
      </c>
      <c r="I24" s="185">
        <v>311719.8</v>
      </c>
      <c r="J24" s="185">
        <v>305371.59999999998</v>
      </c>
      <c r="K24" s="185">
        <v>304099.09999999998</v>
      </c>
      <c r="L24" s="185">
        <v>115414.1</v>
      </c>
      <c r="M24" s="185">
        <v>131276.9</v>
      </c>
      <c r="N24" s="185">
        <v>105619</v>
      </c>
      <c r="O24" s="185">
        <v>48115.8</v>
      </c>
      <c r="P24" s="186">
        <v>66046.2</v>
      </c>
      <c r="Q24" s="186">
        <v>147342.29999999999</v>
      </c>
      <c r="R24" s="186">
        <v>201537.5</v>
      </c>
      <c r="S24" s="186">
        <v>190715.5</v>
      </c>
      <c r="T24" s="185">
        <v>0</v>
      </c>
      <c r="U24" s="185">
        <v>0</v>
      </c>
      <c r="V24" s="185">
        <v>0</v>
      </c>
      <c r="W24" s="185">
        <v>0</v>
      </c>
      <c r="X24" s="185">
        <v>0</v>
      </c>
    </row>
    <row r="25" spans="1:24">
      <c r="A25" s="194" t="s">
        <v>64</v>
      </c>
      <c r="B25" s="174"/>
      <c r="C25" s="187">
        <v>71.5</v>
      </c>
      <c r="D25" s="187">
        <v>172.89584772999999</v>
      </c>
      <c r="E25" s="187">
        <v>384.4</v>
      </c>
      <c r="F25" s="187">
        <v>2014.7</v>
      </c>
      <c r="G25" s="187">
        <v>767.7</v>
      </c>
      <c r="H25" s="187">
        <f>31.5+18295.5</f>
        <v>18327</v>
      </c>
      <c r="I25" s="187">
        <f>10507.5+41</f>
        <v>10548.5</v>
      </c>
      <c r="J25" s="187">
        <f>6666.7+50.6</f>
        <v>6717.3</v>
      </c>
      <c r="K25" s="187">
        <f>3237.6+47.6+60.2</f>
        <v>3345.3999999999996</v>
      </c>
      <c r="L25" s="187">
        <v>2518.1</v>
      </c>
      <c r="M25" s="187">
        <v>2966.7</v>
      </c>
      <c r="N25" s="187">
        <v>3392.8</v>
      </c>
      <c r="O25" s="187">
        <v>3089.3</v>
      </c>
      <c r="P25" s="188">
        <v>6079.6</v>
      </c>
      <c r="Q25" s="188">
        <v>4871.6000000000004</v>
      </c>
      <c r="R25" s="188">
        <v>3191.9</v>
      </c>
      <c r="S25" s="188">
        <v>0</v>
      </c>
      <c r="T25" s="185">
        <v>0</v>
      </c>
      <c r="U25" s="185">
        <v>0</v>
      </c>
      <c r="V25" s="185">
        <v>52</v>
      </c>
      <c r="W25" s="185">
        <v>799</v>
      </c>
      <c r="X25" s="185">
        <v>401.1</v>
      </c>
    </row>
    <row r="26" spans="1:24">
      <c r="A26" s="193" t="s">
        <v>65</v>
      </c>
      <c r="B26" s="174"/>
      <c r="C26" s="180">
        <v>137452.02308555998</v>
      </c>
      <c r="D26" s="180">
        <v>115729.51727379</v>
      </c>
      <c r="E26" s="180">
        <v>113162.4</v>
      </c>
      <c r="F26" s="180">
        <v>107067.7</v>
      </c>
      <c r="G26" s="180">
        <v>106676.6</v>
      </c>
      <c r="H26" s="180">
        <v>123150.90000000001</v>
      </c>
      <c r="I26" s="180">
        <v>117327.4</v>
      </c>
      <c r="J26" s="180">
        <v>119938.4</v>
      </c>
      <c r="K26" s="180">
        <v>139408.9</v>
      </c>
      <c r="L26" s="180">
        <v>124586.09999999999</v>
      </c>
      <c r="M26" s="180">
        <v>135830.29999999999</v>
      </c>
      <c r="N26" s="180">
        <v>121905.8</v>
      </c>
      <c r="O26" s="180">
        <v>117652.5</v>
      </c>
      <c r="P26" s="189">
        <v>96160.599999999991</v>
      </c>
      <c r="Q26" s="189">
        <v>77276.5</v>
      </c>
      <c r="R26" s="189">
        <v>58282.7</v>
      </c>
      <c r="S26" s="189">
        <v>47765.8</v>
      </c>
      <c r="T26" s="180">
        <v>35727.4</v>
      </c>
      <c r="U26" s="180">
        <v>29514.935086290003</v>
      </c>
      <c r="V26" s="180">
        <v>34382.199999999997</v>
      </c>
      <c r="W26" s="180">
        <v>33875.200000000004</v>
      </c>
      <c r="X26" s="180">
        <v>30535.799999999996</v>
      </c>
    </row>
    <row r="27" spans="1:24">
      <c r="A27" s="193" t="s">
        <v>66</v>
      </c>
      <c r="B27" s="174"/>
      <c r="C27" s="180">
        <v>465783.83664201997</v>
      </c>
      <c r="D27" s="180">
        <v>104633.86658286999</v>
      </c>
      <c r="E27" s="180">
        <v>66888.899999999994</v>
      </c>
      <c r="F27" s="180">
        <v>31472.1</v>
      </c>
      <c r="G27" s="180">
        <v>5945.6</v>
      </c>
      <c r="H27" s="180">
        <v>26289.800000000003</v>
      </c>
      <c r="I27" s="180">
        <v>224889.9</v>
      </c>
      <c r="J27" s="180">
        <v>60311.5</v>
      </c>
      <c r="K27" s="180">
        <v>25882.9</v>
      </c>
      <c r="L27" s="180">
        <v>42932.800000000003</v>
      </c>
      <c r="M27" s="180">
        <v>55564.6</v>
      </c>
      <c r="N27" s="180">
        <v>22302.2</v>
      </c>
      <c r="O27" s="180">
        <v>259908.9</v>
      </c>
      <c r="P27" s="180">
        <v>56765.1</v>
      </c>
      <c r="Q27" s="189">
        <v>169980.59999999998</v>
      </c>
      <c r="R27" s="189">
        <v>164540.6</v>
      </c>
      <c r="S27" s="189">
        <v>110389.90000000001</v>
      </c>
      <c r="T27" s="180">
        <v>187888.40000000002</v>
      </c>
      <c r="U27" s="180">
        <v>23105.052445239999</v>
      </c>
      <c r="V27" s="180">
        <v>99870.3</v>
      </c>
      <c r="W27" s="180">
        <v>16367.7</v>
      </c>
      <c r="X27" s="180">
        <v>27915.9</v>
      </c>
    </row>
    <row r="28" spans="1:24">
      <c r="A28" s="193" t="s">
        <v>67</v>
      </c>
      <c r="B28" s="174"/>
      <c r="C28" s="180">
        <v>205104.28748172999</v>
      </c>
      <c r="D28" s="180">
        <v>152431.61678104001</v>
      </c>
      <c r="E28" s="180">
        <v>46463.799999999996</v>
      </c>
      <c r="F28" s="180">
        <v>87051.8</v>
      </c>
      <c r="G28" s="180">
        <v>76322.2</v>
      </c>
      <c r="H28" s="180">
        <v>51160.799999999996</v>
      </c>
      <c r="I28" s="180">
        <v>47276.800000000003</v>
      </c>
      <c r="J28" s="180">
        <v>84620.2</v>
      </c>
      <c r="K28" s="180">
        <v>76222</v>
      </c>
      <c r="L28" s="180">
        <v>54735.600000000006</v>
      </c>
      <c r="M28" s="180">
        <v>38260.300000000003</v>
      </c>
      <c r="N28" s="180">
        <v>21324.2</v>
      </c>
      <c r="O28" s="180">
        <v>1540.1999999999998</v>
      </c>
      <c r="P28" s="189">
        <v>798.7</v>
      </c>
      <c r="Q28" s="189">
        <v>2840.8999999999996</v>
      </c>
      <c r="R28" s="189">
        <v>7359.2</v>
      </c>
      <c r="S28" s="189">
        <v>177085.6</v>
      </c>
      <c r="T28" s="180">
        <v>122175.1</v>
      </c>
      <c r="U28" s="180">
        <v>28942.985782600001</v>
      </c>
      <c r="V28" s="180">
        <v>38644.799999999996</v>
      </c>
      <c r="W28" s="180">
        <v>111786.9</v>
      </c>
      <c r="X28" s="180">
        <v>8338.6</v>
      </c>
    </row>
    <row r="29" spans="1:24">
      <c r="A29" s="193" t="s">
        <v>68</v>
      </c>
      <c r="B29" s="174">
        <v>23</v>
      </c>
      <c r="C29" s="180">
        <v>4074.8395489600002</v>
      </c>
      <c r="D29" s="180">
        <v>5105.9509553500002</v>
      </c>
      <c r="E29" s="180">
        <v>30839.9</v>
      </c>
      <c r="F29" s="180">
        <v>31549.1</v>
      </c>
      <c r="G29" s="180">
        <v>27722.799999999999</v>
      </c>
      <c r="H29" s="180">
        <v>20739.3</v>
      </c>
      <c r="I29" s="180">
        <v>42862.5</v>
      </c>
      <c r="J29" s="180">
        <v>64828.1</v>
      </c>
      <c r="K29" s="180">
        <v>26683.3</v>
      </c>
      <c r="L29" s="180">
        <v>25517.200000000001</v>
      </c>
      <c r="M29" s="180">
        <v>25115.200000000001</v>
      </c>
      <c r="N29" s="180">
        <v>22273</v>
      </c>
      <c r="O29" s="180">
        <v>18372.599999999999</v>
      </c>
      <c r="P29" s="189">
        <v>83505.900000000009</v>
      </c>
      <c r="Q29" s="189">
        <v>71817.399999999994</v>
      </c>
      <c r="R29" s="189">
        <v>92599.799999999988</v>
      </c>
      <c r="S29" s="189">
        <v>333636.5</v>
      </c>
      <c r="T29" s="180">
        <v>72181.5</v>
      </c>
      <c r="U29" s="180">
        <v>3586.6</v>
      </c>
      <c r="V29" s="180">
        <v>6352.6</v>
      </c>
      <c r="W29" s="180">
        <v>1416.5</v>
      </c>
      <c r="X29" s="180">
        <v>2141.5</v>
      </c>
    </row>
    <row r="30" spans="1:24">
      <c r="A30" s="176" t="s">
        <v>69</v>
      </c>
      <c r="B30" s="174">
        <v>24</v>
      </c>
      <c r="C30" s="179">
        <v>115265.08236295001</v>
      </c>
      <c r="D30" s="179">
        <v>31482.726401439999</v>
      </c>
      <c r="E30" s="179">
        <v>245877.30000000002</v>
      </c>
      <c r="F30" s="179">
        <v>130547</v>
      </c>
      <c r="G30" s="179">
        <v>153246.79999999999</v>
      </c>
      <c r="H30" s="179">
        <v>254710.69999999998</v>
      </c>
      <c r="I30" s="179">
        <v>167375.4</v>
      </c>
      <c r="J30" s="180">
        <v>79223.5</v>
      </c>
      <c r="K30" s="180">
        <v>118869.29999999999</v>
      </c>
      <c r="L30" s="180">
        <v>245380.30000000002</v>
      </c>
      <c r="M30" s="180">
        <v>198343.09999999998</v>
      </c>
      <c r="N30" s="179">
        <v>206659.3</v>
      </c>
      <c r="O30" s="179">
        <v>159315.20000000001</v>
      </c>
      <c r="P30" s="181">
        <v>164447.09999999998</v>
      </c>
      <c r="Q30" s="181">
        <v>168826</v>
      </c>
      <c r="R30" s="181">
        <v>196300.3</v>
      </c>
      <c r="S30" s="181">
        <v>187794.69999999998</v>
      </c>
      <c r="T30" s="180">
        <v>96351.6</v>
      </c>
      <c r="U30" s="180">
        <v>46441.9</v>
      </c>
      <c r="V30" s="180">
        <v>19665.5</v>
      </c>
      <c r="W30" s="180">
        <v>31419.599999999999</v>
      </c>
      <c r="X30" s="180">
        <v>54131.5</v>
      </c>
    </row>
    <row r="31" spans="1:24">
      <c r="A31" s="192"/>
      <c r="B31" s="174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1"/>
      <c r="W31" s="181"/>
      <c r="X31" s="181"/>
    </row>
    <row r="32" spans="1:24" s="169" customFormat="1">
      <c r="A32" s="199" t="s">
        <v>246</v>
      </c>
      <c r="B32" s="170"/>
      <c r="C32" s="206">
        <f>+C30+C10</f>
        <v>1109105.67165065</v>
      </c>
      <c r="D32" s="206">
        <f t="shared" ref="D32:X32" si="2">+D30+D10</f>
        <v>568945.38098711986</v>
      </c>
      <c r="E32" s="206">
        <f t="shared" si="2"/>
        <v>1378506.0590000001</v>
      </c>
      <c r="F32" s="206">
        <f t="shared" si="2"/>
        <v>997143.49999999988</v>
      </c>
      <c r="G32" s="206">
        <f t="shared" si="2"/>
        <v>900382.99999999977</v>
      </c>
      <c r="H32" s="206">
        <f t="shared" si="2"/>
        <v>1528987.7</v>
      </c>
      <c r="I32" s="206">
        <f t="shared" si="2"/>
        <v>3119714.0999999996</v>
      </c>
      <c r="J32" s="206">
        <f t="shared" si="2"/>
        <v>3562566.8</v>
      </c>
      <c r="K32" s="206">
        <f t="shared" si="2"/>
        <v>2806336.4999999991</v>
      </c>
      <c r="L32" s="206">
        <f t="shared" si="2"/>
        <v>1405651.5</v>
      </c>
      <c r="M32" s="206">
        <f t="shared" si="2"/>
        <v>1756334.4</v>
      </c>
      <c r="N32" s="206">
        <f t="shared" si="2"/>
        <v>2197350.5999999996</v>
      </c>
      <c r="O32" s="206">
        <f t="shared" si="2"/>
        <v>2968736.6999999993</v>
      </c>
      <c r="P32" s="206">
        <f t="shared" si="2"/>
        <v>2004034.7000000002</v>
      </c>
      <c r="Q32" s="206">
        <f t="shared" si="2"/>
        <v>2224647</v>
      </c>
      <c r="R32" s="206">
        <f t="shared" si="2"/>
        <v>1397117.6</v>
      </c>
      <c r="S32" s="206">
        <f t="shared" si="2"/>
        <v>2284997.6000000006</v>
      </c>
      <c r="T32" s="206">
        <f t="shared" si="2"/>
        <v>969737.7</v>
      </c>
      <c r="U32" s="206">
        <f t="shared" si="2"/>
        <v>607416.22228743997</v>
      </c>
      <c r="V32" s="206">
        <f t="shared" si="2"/>
        <v>1086826.7</v>
      </c>
      <c r="W32" s="206">
        <f t="shared" si="2"/>
        <v>731468.29999999993</v>
      </c>
      <c r="X32" s="206">
        <f t="shared" si="2"/>
        <v>559080.89999999991</v>
      </c>
    </row>
    <row r="33" spans="1:24" s="169" customFormat="1">
      <c r="A33" s="197"/>
      <c r="B33" s="17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1"/>
      <c r="Q33" s="201"/>
      <c r="R33" s="201"/>
      <c r="S33" s="201"/>
      <c r="T33" s="200"/>
      <c r="U33" s="200"/>
      <c r="V33" s="189"/>
      <c r="W33" s="189"/>
      <c r="X33" s="189"/>
    </row>
    <row r="34" spans="1:24" s="169" customFormat="1">
      <c r="A34" s="171" t="s">
        <v>70</v>
      </c>
      <c r="B34" s="170"/>
      <c r="C34" s="202"/>
      <c r="D34" s="202"/>
      <c r="E34" s="202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</row>
    <row r="35" spans="1:24">
      <c r="A35" s="193"/>
      <c r="B35" s="174"/>
      <c r="C35" s="182"/>
      <c r="D35" s="182"/>
      <c r="E35" s="182"/>
      <c r="F35" s="179"/>
      <c r="G35" s="179"/>
      <c r="H35" s="179"/>
      <c r="I35" s="179"/>
      <c r="J35" s="179"/>
      <c r="K35" s="179"/>
      <c r="L35" s="179">
        <f>1074634.6-L36</f>
        <v>0</v>
      </c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</row>
    <row r="36" spans="1:24">
      <c r="A36" s="176" t="s">
        <v>54</v>
      </c>
      <c r="B36" s="174"/>
      <c r="C36" s="179">
        <f t="shared" ref="C36:K36" si="3">+C37+C54+C55+C56+C57+C58+C59+C60+C61+C62+C63+C64+C65</f>
        <v>2269354.4613504293</v>
      </c>
      <c r="D36" s="179">
        <f t="shared" si="3"/>
        <v>2271132.5796608003</v>
      </c>
      <c r="E36" s="179">
        <f t="shared" si="3"/>
        <v>1713971.4000000001</v>
      </c>
      <c r="F36" s="179">
        <f t="shared" si="3"/>
        <v>1348869.5000000002</v>
      </c>
      <c r="G36" s="179">
        <f t="shared" si="3"/>
        <v>1168010.7</v>
      </c>
      <c r="H36" s="179">
        <f t="shared" si="3"/>
        <v>1366333.7000000002</v>
      </c>
      <c r="I36" s="179">
        <f t="shared" si="3"/>
        <v>1791443.1</v>
      </c>
      <c r="J36" s="179">
        <f t="shared" si="3"/>
        <v>1569952.9999999998</v>
      </c>
      <c r="K36" s="179">
        <f t="shared" si="3"/>
        <v>1178487</v>
      </c>
      <c r="L36" s="179">
        <f>+L37+L54+L55+L56+L57+L58+L59+L60+L61+L62+L63+L64+L65</f>
        <v>1074634.5999999999</v>
      </c>
      <c r="M36" s="179">
        <f t="shared" ref="M36:X36" si="4">+M37+M54+M55+M56+M57+M58+M59+M60+M61+M62+M63+M64+M65</f>
        <v>924058.70000000007</v>
      </c>
      <c r="N36" s="179">
        <f t="shared" si="4"/>
        <v>742159.79999999993</v>
      </c>
      <c r="O36" s="179">
        <f t="shared" si="4"/>
        <v>891913.49999999988</v>
      </c>
      <c r="P36" s="179">
        <f t="shared" si="4"/>
        <v>756736.1</v>
      </c>
      <c r="Q36" s="179">
        <f t="shared" si="4"/>
        <v>776048.39999999991</v>
      </c>
      <c r="R36" s="179">
        <f t="shared" si="4"/>
        <v>883714.5</v>
      </c>
      <c r="S36" s="179">
        <f t="shared" si="4"/>
        <v>787672.9</v>
      </c>
      <c r="T36" s="179">
        <f t="shared" si="4"/>
        <v>903550.79999999993</v>
      </c>
      <c r="U36" s="179">
        <f t="shared" si="4"/>
        <v>468613.70889493002</v>
      </c>
      <c r="V36" s="179">
        <f t="shared" si="4"/>
        <v>791824.6</v>
      </c>
      <c r="W36" s="179">
        <f t="shared" si="4"/>
        <v>760822.2</v>
      </c>
      <c r="X36" s="179">
        <f t="shared" si="4"/>
        <v>914893.29999999993</v>
      </c>
    </row>
    <row r="37" spans="1:24">
      <c r="A37" s="193" t="s">
        <v>71</v>
      </c>
      <c r="B37" s="174"/>
      <c r="C37" s="184">
        <f t="shared" ref="C37" si="5">SUM(C38:C53)</f>
        <v>1493931.8928599302</v>
      </c>
      <c r="D37" s="184">
        <f t="shared" ref="D37" si="6">SUM(D38:D53)</f>
        <v>1470701.4774660401</v>
      </c>
      <c r="E37" s="184">
        <f t="shared" ref="E37" si="7">SUM(E38:E53)</f>
        <v>874067.1</v>
      </c>
      <c r="F37" s="184">
        <f t="shared" ref="F37" si="8">SUM(F38:F53)</f>
        <v>585789.5</v>
      </c>
      <c r="G37" s="184">
        <f t="shared" ref="G37" si="9">SUM(G38:G53)</f>
        <v>348985.80000000005</v>
      </c>
      <c r="H37" s="184">
        <f t="shared" ref="H37" si="10">SUM(H38:H53)</f>
        <v>601558</v>
      </c>
      <c r="I37" s="184">
        <f t="shared" ref="I37" si="11">SUM(I38:I53)</f>
        <v>955543.7</v>
      </c>
      <c r="J37" s="184">
        <f t="shared" ref="J37" si="12">SUM(J38:J53)</f>
        <v>758903.1</v>
      </c>
      <c r="K37" s="184">
        <f t="shared" ref="K37" si="13">SUM(K38:K53)</f>
        <v>430139.5</v>
      </c>
      <c r="L37" s="184">
        <f t="shared" ref="L37" si="14">SUM(L38:L53)</f>
        <v>446373.4</v>
      </c>
      <c r="M37" s="184">
        <f t="shared" ref="M37" si="15">SUM(M38:M53)</f>
        <v>225373.80000000002</v>
      </c>
      <c r="N37" s="184">
        <f t="shared" ref="N37" si="16">SUM(N38:N53)</f>
        <v>152279.5</v>
      </c>
      <c r="O37" s="184">
        <f t="shared" ref="O37" si="17">SUM(O38:O53)</f>
        <v>179086.09999999998</v>
      </c>
      <c r="P37" s="184">
        <f t="shared" ref="P37" si="18">SUM(P38:P53)</f>
        <v>208666.29999999996</v>
      </c>
      <c r="Q37" s="184">
        <f t="shared" ref="Q37" si="19">SUM(Q38:Q53)</f>
        <v>219122.59999999998</v>
      </c>
      <c r="R37" s="184">
        <f t="shared" ref="R37" si="20">SUM(R38:R53)</f>
        <v>243721.8</v>
      </c>
      <c r="S37" s="184">
        <f t="shared" ref="S37" si="21">SUM(S38:S53)</f>
        <v>56161.200000000004</v>
      </c>
      <c r="T37" s="184">
        <f t="shared" ref="T37" si="22">SUM(T38:T53)</f>
        <v>424929.7</v>
      </c>
      <c r="U37" s="184">
        <f t="shared" ref="U37" si="23">SUM(U38:U53)</f>
        <v>126231.17312841001</v>
      </c>
      <c r="V37" s="184">
        <f t="shared" ref="V37" si="24">SUM(V38:V53)</f>
        <v>467090</v>
      </c>
      <c r="W37" s="184">
        <f t="shared" ref="W37" si="25">SUM(W38:W53)</f>
        <v>463482.70000000007</v>
      </c>
      <c r="X37" s="184">
        <f t="shared" ref="X37" si="26">SUM(X38:X53)</f>
        <v>481829.99999999994</v>
      </c>
    </row>
    <row r="38" spans="1:24">
      <c r="A38" s="194" t="s">
        <v>107</v>
      </c>
      <c r="B38" s="174"/>
      <c r="C38" s="187">
        <v>560073.27435660001</v>
      </c>
      <c r="D38" s="187">
        <v>659615.78870427003</v>
      </c>
      <c r="E38" s="180">
        <v>0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9"/>
      <c r="Q38" s="189"/>
      <c r="R38" s="189"/>
      <c r="S38" s="189"/>
      <c r="T38" s="180"/>
      <c r="U38" s="180"/>
      <c r="V38" s="180"/>
      <c r="W38" s="180"/>
      <c r="X38" s="180"/>
    </row>
    <row r="39" spans="1:24">
      <c r="A39" s="194" t="s">
        <v>59</v>
      </c>
      <c r="B39" s="174"/>
      <c r="C39" s="187">
        <v>0</v>
      </c>
      <c r="D39" s="187">
        <v>117.14201636</v>
      </c>
      <c r="E39" s="180">
        <v>0</v>
      </c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9"/>
      <c r="Q39" s="189"/>
      <c r="R39" s="189"/>
      <c r="S39" s="189"/>
      <c r="T39" s="180"/>
      <c r="U39" s="180"/>
      <c r="V39" s="180"/>
      <c r="W39" s="180"/>
      <c r="X39" s="180"/>
    </row>
    <row r="40" spans="1:24">
      <c r="A40" s="194" t="s">
        <v>72</v>
      </c>
      <c r="B40" s="174"/>
      <c r="C40" s="187">
        <v>423710.00281500001</v>
      </c>
      <c r="D40" s="187">
        <v>406481.82575900003</v>
      </c>
      <c r="E40" s="187">
        <v>805492.2</v>
      </c>
      <c r="F40" s="187">
        <v>547777.1</v>
      </c>
      <c r="G40" s="187">
        <v>271266</v>
      </c>
      <c r="H40" s="187">
        <v>392704.2</v>
      </c>
      <c r="I40" s="187">
        <v>708324.1</v>
      </c>
      <c r="J40" s="187">
        <v>534655.6</v>
      </c>
      <c r="K40" s="187">
        <v>295908.8</v>
      </c>
      <c r="L40" s="187">
        <v>307991</v>
      </c>
      <c r="M40" s="187">
        <v>184456.5</v>
      </c>
      <c r="N40" s="187">
        <v>103948.8</v>
      </c>
      <c r="O40" s="187">
        <v>123871.3</v>
      </c>
      <c r="P40" s="188">
        <v>180377.9</v>
      </c>
      <c r="Q40" s="188">
        <v>125534.1</v>
      </c>
      <c r="R40" s="188">
        <v>194937.9</v>
      </c>
      <c r="S40" s="188">
        <v>25778</v>
      </c>
      <c r="T40" s="188">
        <v>0</v>
      </c>
      <c r="U40" s="185">
        <v>0</v>
      </c>
      <c r="V40" s="185">
        <v>0</v>
      </c>
      <c r="W40" s="185">
        <v>0</v>
      </c>
      <c r="X40" s="185">
        <v>0</v>
      </c>
    </row>
    <row r="41" spans="1:24">
      <c r="A41" s="194" t="s">
        <v>73</v>
      </c>
      <c r="B41" s="174"/>
      <c r="C41" s="187">
        <v>13795.9590119</v>
      </c>
      <c r="D41" s="187">
        <v>18462.286883599998</v>
      </c>
      <c r="E41" s="187">
        <v>8289.9</v>
      </c>
      <c r="F41" s="187">
        <v>7824.5</v>
      </c>
      <c r="G41" s="187">
        <v>28162.5</v>
      </c>
      <c r="H41" s="187">
        <v>74761</v>
      </c>
      <c r="I41" s="187">
        <v>68385.7</v>
      </c>
      <c r="J41" s="187">
        <v>85922.4</v>
      </c>
      <c r="K41" s="187">
        <v>0</v>
      </c>
      <c r="L41" s="185">
        <v>0</v>
      </c>
      <c r="M41" s="185">
        <v>0</v>
      </c>
      <c r="N41" s="185">
        <v>0</v>
      </c>
      <c r="O41" s="185">
        <v>0</v>
      </c>
      <c r="P41" s="185">
        <v>0</v>
      </c>
      <c r="Q41" s="185">
        <v>0</v>
      </c>
      <c r="R41" s="185">
        <v>0</v>
      </c>
      <c r="S41" s="185">
        <v>0</v>
      </c>
      <c r="T41" s="185">
        <v>0</v>
      </c>
      <c r="U41" s="185">
        <v>0</v>
      </c>
      <c r="V41" s="185">
        <v>0</v>
      </c>
      <c r="W41" s="185">
        <v>0</v>
      </c>
      <c r="X41" s="185">
        <v>0</v>
      </c>
    </row>
    <row r="42" spans="1:24">
      <c r="A42" s="194" t="s">
        <v>106</v>
      </c>
      <c r="B42" s="174"/>
      <c r="C42" s="187">
        <v>443448.50770645001</v>
      </c>
      <c r="D42" s="187">
        <v>343804.99825673999</v>
      </c>
      <c r="E42" s="187">
        <v>10505.5</v>
      </c>
      <c r="F42" s="187"/>
      <c r="G42" s="187"/>
      <c r="H42" s="187"/>
      <c r="I42" s="187"/>
      <c r="J42" s="187"/>
      <c r="K42" s="187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</row>
    <row r="43" spans="1:24">
      <c r="A43" s="194" t="s">
        <v>74</v>
      </c>
      <c r="B43" s="174"/>
      <c r="C43" s="187">
        <v>27102.3255847</v>
      </c>
      <c r="D43" s="187">
        <v>22856.171618369997</v>
      </c>
      <c r="E43" s="187">
        <v>25660.1</v>
      </c>
      <c r="F43" s="187">
        <v>21987.3</v>
      </c>
      <c r="G43" s="187">
        <v>27945.4</v>
      </c>
      <c r="H43" s="185">
        <v>0</v>
      </c>
      <c r="I43" s="185">
        <v>0</v>
      </c>
      <c r="J43" s="187">
        <v>0</v>
      </c>
      <c r="K43" s="187">
        <v>0</v>
      </c>
      <c r="L43" s="185">
        <v>0</v>
      </c>
      <c r="M43" s="185">
        <v>0</v>
      </c>
      <c r="N43" s="185">
        <v>0</v>
      </c>
      <c r="O43" s="185">
        <v>0</v>
      </c>
      <c r="P43" s="185">
        <v>0</v>
      </c>
      <c r="Q43" s="185">
        <v>0</v>
      </c>
      <c r="R43" s="185">
        <v>0</v>
      </c>
      <c r="S43" s="185">
        <v>0</v>
      </c>
      <c r="T43" s="185">
        <v>0</v>
      </c>
      <c r="U43" s="185">
        <v>0</v>
      </c>
      <c r="V43" s="185">
        <v>0</v>
      </c>
      <c r="W43" s="185">
        <v>0</v>
      </c>
      <c r="X43" s="185">
        <v>0</v>
      </c>
    </row>
    <row r="44" spans="1:24">
      <c r="A44" s="194" t="s">
        <v>75</v>
      </c>
      <c r="B44" s="174"/>
      <c r="C44" s="187">
        <v>25801.82338528</v>
      </c>
      <c r="D44" s="187">
        <v>19363.264227700001</v>
      </c>
      <c r="E44" s="187">
        <v>24119.4</v>
      </c>
      <c r="F44" s="187">
        <v>8200.6</v>
      </c>
      <c r="G44" s="187">
        <v>21611.9</v>
      </c>
      <c r="H44" s="187">
        <v>65005.4</v>
      </c>
      <c r="I44" s="187">
        <v>15633.1</v>
      </c>
      <c r="J44" s="187">
        <v>17897.5</v>
      </c>
      <c r="K44" s="187">
        <v>17234.7</v>
      </c>
      <c r="L44" s="187">
        <v>28079.9</v>
      </c>
      <c r="M44" s="187">
        <v>26176.400000000001</v>
      </c>
      <c r="N44" s="187">
        <v>29446.9</v>
      </c>
      <c r="O44" s="187">
        <v>26244.1</v>
      </c>
      <c r="P44" s="185">
        <v>0</v>
      </c>
      <c r="Q44" s="185">
        <v>0</v>
      </c>
      <c r="R44" s="185">
        <v>0</v>
      </c>
      <c r="S44" s="185">
        <v>0</v>
      </c>
      <c r="T44" s="185">
        <v>0</v>
      </c>
      <c r="U44" s="185">
        <v>0</v>
      </c>
      <c r="V44" s="185">
        <v>0</v>
      </c>
      <c r="W44" s="185">
        <v>0</v>
      </c>
      <c r="X44" s="185">
        <v>0</v>
      </c>
    </row>
    <row r="45" spans="1:24">
      <c r="A45" s="195" t="s">
        <v>91</v>
      </c>
      <c r="B45" s="174"/>
      <c r="C45" s="187">
        <v>0</v>
      </c>
      <c r="D45" s="187">
        <v>0</v>
      </c>
      <c r="E45" s="187">
        <v>0</v>
      </c>
      <c r="F45" s="187">
        <v>0</v>
      </c>
      <c r="G45" s="187">
        <v>0</v>
      </c>
      <c r="H45" s="187">
        <v>69087.399999999994</v>
      </c>
      <c r="I45" s="187">
        <v>163200.79999999999</v>
      </c>
      <c r="J45" s="187">
        <v>120427.6</v>
      </c>
      <c r="K45" s="187">
        <v>116996</v>
      </c>
      <c r="L45" s="185">
        <v>110302.5</v>
      </c>
      <c r="M45" s="185">
        <v>0</v>
      </c>
      <c r="N45" s="185">
        <v>0</v>
      </c>
      <c r="O45" s="185">
        <v>0</v>
      </c>
      <c r="P45" s="185">
        <v>0</v>
      </c>
      <c r="Q45" s="185">
        <v>0</v>
      </c>
      <c r="R45" s="185">
        <v>0</v>
      </c>
      <c r="S45" s="185">
        <v>0</v>
      </c>
      <c r="T45" s="185">
        <v>0</v>
      </c>
      <c r="U45" s="185">
        <v>0</v>
      </c>
      <c r="V45" s="185">
        <v>12549.6</v>
      </c>
      <c r="W45" s="185">
        <v>65819</v>
      </c>
      <c r="X45" s="185">
        <v>55871.5</v>
      </c>
    </row>
    <row r="46" spans="1:24">
      <c r="A46" s="196" t="s">
        <v>94</v>
      </c>
      <c r="B46" s="174"/>
      <c r="C46" s="185">
        <v>0</v>
      </c>
      <c r="D46" s="185">
        <v>0</v>
      </c>
      <c r="E46" s="185">
        <v>0</v>
      </c>
      <c r="F46" s="185">
        <v>0</v>
      </c>
      <c r="G46" s="185">
        <v>0</v>
      </c>
      <c r="H46" s="185">
        <v>0</v>
      </c>
      <c r="I46" s="185">
        <v>0</v>
      </c>
      <c r="J46" s="187">
        <v>0</v>
      </c>
      <c r="K46" s="187">
        <v>0</v>
      </c>
      <c r="L46" s="185">
        <v>0</v>
      </c>
      <c r="M46" s="185">
        <v>0</v>
      </c>
      <c r="N46" s="185">
        <v>0</v>
      </c>
      <c r="O46" s="185">
        <v>0</v>
      </c>
      <c r="P46" s="185">
        <v>0</v>
      </c>
      <c r="Q46" s="185">
        <v>0</v>
      </c>
      <c r="R46" s="185">
        <v>42.2</v>
      </c>
      <c r="S46" s="185">
        <v>19228.5</v>
      </c>
      <c r="T46" s="185">
        <v>413339.1</v>
      </c>
      <c r="U46" s="185">
        <v>113131.29372066</v>
      </c>
      <c r="V46" s="185">
        <v>280110.5</v>
      </c>
      <c r="W46" s="185">
        <v>370596.7</v>
      </c>
      <c r="X46" s="185">
        <v>378965.1</v>
      </c>
    </row>
    <row r="47" spans="1:24">
      <c r="A47" s="196" t="s">
        <v>95</v>
      </c>
      <c r="B47" s="174"/>
      <c r="C47" s="185">
        <v>0</v>
      </c>
      <c r="D47" s="185">
        <v>0</v>
      </c>
      <c r="E47" s="185">
        <v>0</v>
      </c>
      <c r="F47" s="185">
        <v>0</v>
      </c>
      <c r="G47" s="185">
        <v>0</v>
      </c>
      <c r="H47" s="185">
        <v>0</v>
      </c>
      <c r="I47" s="185">
        <v>0</v>
      </c>
      <c r="J47" s="187">
        <v>0</v>
      </c>
      <c r="K47" s="187">
        <v>0</v>
      </c>
      <c r="L47" s="185">
        <v>0</v>
      </c>
      <c r="M47" s="185">
        <v>5394.2</v>
      </c>
      <c r="N47" s="185">
        <v>9100.5</v>
      </c>
      <c r="O47" s="185">
        <v>9635.7999999999993</v>
      </c>
      <c r="P47" s="186">
        <v>9938.2999999999993</v>
      </c>
      <c r="Q47" s="186">
        <v>11547.7</v>
      </c>
      <c r="R47" s="186">
        <v>13026.4</v>
      </c>
      <c r="S47" s="186">
        <v>11013.3</v>
      </c>
      <c r="T47" s="186">
        <v>10949.2</v>
      </c>
      <c r="U47" s="185">
        <v>11768.267133540001</v>
      </c>
      <c r="V47" s="185">
        <v>8180</v>
      </c>
      <c r="W47" s="185">
        <v>21422.9</v>
      </c>
      <c r="X47" s="185">
        <v>36822.800000000003</v>
      </c>
    </row>
    <row r="48" spans="1:24">
      <c r="A48" s="196" t="s">
        <v>96</v>
      </c>
      <c r="B48" s="174"/>
      <c r="C48" s="185">
        <v>0</v>
      </c>
      <c r="D48" s="185">
        <v>0</v>
      </c>
      <c r="E48" s="185">
        <v>0</v>
      </c>
      <c r="F48" s="185">
        <v>0</v>
      </c>
      <c r="G48" s="185">
        <v>0</v>
      </c>
      <c r="H48" s="185">
        <v>0</v>
      </c>
      <c r="I48" s="185">
        <v>0</v>
      </c>
      <c r="J48" s="185">
        <v>0</v>
      </c>
      <c r="K48" s="187">
        <v>0</v>
      </c>
      <c r="L48" s="185">
        <v>0</v>
      </c>
      <c r="M48" s="185">
        <v>0</v>
      </c>
      <c r="N48" s="185">
        <v>0</v>
      </c>
      <c r="O48" s="185">
        <v>0</v>
      </c>
      <c r="P48" s="185">
        <v>0</v>
      </c>
      <c r="Q48" s="185">
        <v>0</v>
      </c>
      <c r="R48" s="185">
        <v>45.5</v>
      </c>
      <c r="S48" s="185">
        <v>141.4</v>
      </c>
      <c r="T48" s="185">
        <v>641.4</v>
      </c>
      <c r="U48" s="185">
        <v>1331.6122742100001</v>
      </c>
      <c r="V48" s="185">
        <v>3366.3</v>
      </c>
      <c r="W48" s="185">
        <v>5424.2</v>
      </c>
      <c r="X48" s="185">
        <v>8850.1</v>
      </c>
    </row>
    <row r="49" spans="1:24">
      <c r="A49" s="198" t="s">
        <v>102</v>
      </c>
      <c r="B49" s="174"/>
      <c r="C49" s="185">
        <v>0</v>
      </c>
      <c r="D49" s="185">
        <v>0</v>
      </c>
      <c r="E49" s="185">
        <v>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185">
        <v>0</v>
      </c>
      <c r="L49" s="185">
        <v>0</v>
      </c>
      <c r="M49" s="185">
        <v>0</v>
      </c>
      <c r="N49" s="185">
        <v>0</v>
      </c>
      <c r="O49" s="185">
        <v>0</v>
      </c>
      <c r="P49" s="185">
        <v>0</v>
      </c>
      <c r="Q49" s="185">
        <v>0</v>
      </c>
      <c r="R49" s="185">
        <v>0</v>
      </c>
      <c r="S49" s="185">
        <v>0</v>
      </c>
      <c r="T49" s="185">
        <v>0</v>
      </c>
      <c r="U49" s="185">
        <v>0</v>
      </c>
      <c r="V49" s="185">
        <v>2.2000000000000002</v>
      </c>
      <c r="W49" s="185">
        <v>219.9</v>
      </c>
      <c r="X49" s="185">
        <v>1320.5</v>
      </c>
    </row>
    <row r="50" spans="1:24">
      <c r="A50" s="195" t="s">
        <v>97</v>
      </c>
      <c r="B50" s="174"/>
      <c r="C50" s="185">
        <v>0</v>
      </c>
      <c r="D50" s="185">
        <v>0</v>
      </c>
      <c r="E50" s="185">
        <v>0</v>
      </c>
      <c r="F50" s="185">
        <v>0</v>
      </c>
      <c r="G50" s="185">
        <v>0</v>
      </c>
      <c r="H50" s="185">
        <v>0</v>
      </c>
      <c r="I50" s="185">
        <v>0</v>
      </c>
      <c r="J50" s="185">
        <v>0</v>
      </c>
      <c r="K50" s="185">
        <v>0</v>
      </c>
      <c r="L50" s="185">
        <v>0</v>
      </c>
      <c r="M50" s="185">
        <v>9346.7000000000007</v>
      </c>
      <c r="N50" s="185">
        <v>9783.2999999999993</v>
      </c>
      <c r="O50" s="185">
        <v>19334.900000000001</v>
      </c>
      <c r="P50" s="186">
        <v>18349.3</v>
      </c>
      <c r="Q50" s="186">
        <v>71375.199999999997</v>
      </c>
      <c r="R50" s="186">
        <v>32522.3</v>
      </c>
      <c r="S50" s="186">
        <v>0</v>
      </c>
      <c r="T50" s="186">
        <v>0</v>
      </c>
      <c r="U50" s="185">
        <v>0</v>
      </c>
      <c r="V50" s="185">
        <v>0</v>
      </c>
      <c r="W50" s="185">
        <v>0</v>
      </c>
      <c r="X50" s="185">
        <v>0</v>
      </c>
    </row>
    <row r="51" spans="1:24">
      <c r="A51" s="196" t="s">
        <v>99</v>
      </c>
      <c r="B51" s="174"/>
      <c r="C51" s="185">
        <v>0</v>
      </c>
      <c r="D51" s="185">
        <v>0</v>
      </c>
      <c r="E51" s="185">
        <v>0</v>
      </c>
      <c r="F51" s="185">
        <v>0</v>
      </c>
      <c r="G51" s="185">
        <v>0</v>
      </c>
      <c r="H51" s="185">
        <v>0</v>
      </c>
      <c r="I51" s="185">
        <v>0</v>
      </c>
      <c r="J51" s="185">
        <v>0</v>
      </c>
      <c r="K51" s="185">
        <v>0</v>
      </c>
      <c r="L51" s="185">
        <v>0</v>
      </c>
      <c r="M51" s="185"/>
      <c r="N51" s="185"/>
      <c r="O51" s="185">
        <v>0</v>
      </c>
      <c r="P51" s="188">
        <v>0</v>
      </c>
      <c r="Q51" s="188">
        <v>10029.799999999999</v>
      </c>
      <c r="R51" s="188">
        <v>0</v>
      </c>
      <c r="S51" s="188">
        <v>0</v>
      </c>
      <c r="T51" s="188">
        <v>0</v>
      </c>
      <c r="U51" s="185">
        <v>0</v>
      </c>
      <c r="V51" s="185">
        <v>0</v>
      </c>
      <c r="W51" s="185">
        <v>0</v>
      </c>
      <c r="X51" s="185">
        <v>0</v>
      </c>
    </row>
    <row r="52" spans="1:24">
      <c r="A52" s="196" t="s">
        <v>100</v>
      </c>
      <c r="B52" s="174"/>
      <c r="C52" s="185">
        <v>0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185">
        <v>0</v>
      </c>
      <c r="L52" s="185">
        <v>0</v>
      </c>
      <c r="M52" s="185"/>
      <c r="N52" s="185"/>
      <c r="O52" s="185">
        <v>0</v>
      </c>
      <c r="P52" s="188">
        <v>0.8</v>
      </c>
      <c r="Q52" s="188">
        <v>635.79999999999995</v>
      </c>
      <c r="R52" s="188">
        <v>3147.5</v>
      </c>
      <c r="S52" s="188">
        <v>0</v>
      </c>
      <c r="T52" s="188">
        <v>0</v>
      </c>
      <c r="U52" s="185">
        <v>0</v>
      </c>
      <c r="V52" s="185">
        <v>0</v>
      </c>
      <c r="W52" s="185">
        <v>0</v>
      </c>
      <c r="X52" s="185">
        <v>0</v>
      </c>
    </row>
    <row r="53" spans="1:24">
      <c r="A53" s="198" t="s">
        <v>101</v>
      </c>
      <c r="B53" s="174"/>
      <c r="C53" s="185">
        <v>0</v>
      </c>
      <c r="D53" s="185">
        <v>0</v>
      </c>
      <c r="E53" s="185">
        <v>0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185">
        <v>0</v>
      </c>
      <c r="L53" s="185">
        <v>0</v>
      </c>
      <c r="M53" s="185"/>
      <c r="N53" s="185"/>
      <c r="O53" s="185"/>
      <c r="P53" s="188"/>
      <c r="Q53" s="188"/>
      <c r="R53" s="188"/>
      <c r="S53" s="185"/>
      <c r="T53" s="185"/>
      <c r="U53" s="185">
        <v>0</v>
      </c>
      <c r="V53" s="185">
        <v>162881.4</v>
      </c>
      <c r="W53" s="185">
        <v>0</v>
      </c>
      <c r="X53" s="185">
        <v>0</v>
      </c>
    </row>
    <row r="54" spans="1:24">
      <c r="A54" s="193" t="s">
        <v>76</v>
      </c>
      <c r="B54" s="174"/>
      <c r="C54" s="180">
        <v>449.60748314</v>
      </c>
      <c r="D54" s="180">
        <v>521.05499999999995</v>
      </c>
      <c r="E54" s="180">
        <v>963.4</v>
      </c>
      <c r="F54" s="180">
        <v>1167.5</v>
      </c>
      <c r="G54" s="180">
        <v>1392.8</v>
      </c>
      <c r="H54" s="180">
        <v>2236.8000000000002</v>
      </c>
      <c r="I54" s="180">
        <v>2374</v>
      </c>
      <c r="J54" s="180">
        <v>3759.1</v>
      </c>
      <c r="K54" s="180">
        <v>3304.1</v>
      </c>
      <c r="L54" s="180">
        <v>2470.1</v>
      </c>
      <c r="M54" s="180">
        <v>3530.5</v>
      </c>
      <c r="N54" s="180">
        <v>2984.4</v>
      </c>
      <c r="O54" s="180">
        <v>2666.9</v>
      </c>
      <c r="P54" s="189">
        <v>16624.8</v>
      </c>
      <c r="Q54" s="189">
        <v>17756.099999999999</v>
      </c>
      <c r="R54" s="189">
        <v>20095.399999999998</v>
      </c>
      <c r="S54" s="189">
        <v>4588.0999999999995</v>
      </c>
      <c r="T54" s="180">
        <v>83.500000000000014</v>
      </c>
      <c r="U54" s="180">
        <v>220.81184415999999</v>
      </c>
      <c r="V54" s="180">
        <v>964.4</v>
      </c>
      <c r="W54" s="180">
        <v>1995</v>
      </c>
      <c r="X54" s="180">
        <v>1434.5</v>
      </c>
    </row>
    <row r="55" spans="1:24">
      <c r="A55" s="193" t="s">
        <v>66</v>
      </c>
      <c r="B55" s="174"/>
      <c r="C55" s="180">
        <v>42778.848481749999</v>
      </c>
      <c r="D55" s="180">
        <v>39986.946821520003</v>
      </c>
      <c r="E55" s="180">
        <v>126645.7</v>
      </c>
      <c r="F55" s="180">
        <v>59259</v>
      </c>
      <c r="G55" s="180">
        <v>117197</v>
      </c>
      <c r="H55" s="180">
        <v>132904.4</v>
      </c>
      <c r="I55" s="180">
        <v>175886.30000000002</v>
      </c>
      <c r="J55" s="180">
        <v>144178</v>
      </c>
      <c r="K55" s="180">
        <v>36987.700000000004</v>
      </c>
      <c r="L55" s="180">
        <v>62974.6</v>
      </c>
      <c r="M55" s="180">
        <v>199475.4</v>
      </c>
      <c r="N55" s="180">
        <v>42157.799999999996</v>
      </c>
      <c r="O55" s="180">
        <v>139338.4</v>
      </c>
      <c r="P55" s="189">
        <v>31431.200000000001</v>
      </c>
      <c r="Q55" s="189">
        <v>77362.7</v>
      </c>
      <c r="R55" s="189">
        <v>97286.400000000009</v>
      </c>
      <c r="S55" s="189">
        <v>76102</v>
      </c>
      <c r="T55" s="180">
        <v>100038.79999999999</v>
      </c>
      <c r="U55" s="180">
        <v>7397.9389977399996</v>
      </c>
      <c r="V55" s="180">
        <v>72563.599999999991</v>
      </c>
      <c r="W55" s="180">
        <v>117403.8</v>
      </c>
      <c r="X55" s="180">
        <v>288232.3</v>
      </c>
    </row>
    <row r="56" spans="1:24">
      <c r="A56" s="193" t="s">
        <v>77</v>
      </c>
      <c r="B56" s="174"/>
      <c r="C56" s="180">
        <v>166164.06864034</v>
      </c>
      <c r="D56" s="180">
        <v>139164.42195869001</v>
      </c>
      <c r="E56" s="180">
        <v>117713</v>
      </c>
      <c r="F56" s="180">
        <v>147021.59999999998</v>
      </c>
      <c r="G56" s="180">
        <v>144149.59999999998</v>
      </c>
      <c r="H56" s="180">
        <v>113240.79999999999</v>
      </c>
      <c r="I56" s="180">
        <v>113912.09999999999</v>
      </c>
      <c r="J56" s="180">
        <v>136895.5</v>
      </c>
      <c r="K56" s="180">
        <v>127938.70000000001</v>
      </c>
      <c r="L56" s="180">
        <v>124204.5</v>
      </c>
      <c r="M56" s="180">
        <v>70820.400000000009</v>
      </c>
      <c r="N56" s="180">
        <v>89553</v>
      </c>
      <c r="O56" s="180">
        <v>57988.799999999996</v>
      </c>
      <c r="P56" s="189">
        <v>27191.399999999998</v>
      </c>
      <c r="Q56" s="189">
        <v>17715</v>
      </c>
      <c r="R56" s="189">
        <v>28566.6</v>
      </c>
      <c r="S56" s="189">
        <v>48820.1</v>
      </c>
      <c r="T56" s="180">
        <v>27796.5</v>
      </c>
      <c r="U56" s="180">
        <v>26441.921717469999</v>
      </c>
      <c r="V56" s="180">
        <v>25160.300000000003</v>
      </c>
      <c r="W56" s="180">
        <v>29978.799999999999</v>
      </c>
      <c r="X56" s="180">
        <v>2688.8</v>
      </c>
    </row>
    <row r="57" spans="1:24">
      <c r="A57" s="193" t="s">
        <v>78</v>
      </c>
      <c r="B57" s="174"/>
      <c r="C57" s="180">
        <v>277542.15204123</v>
      </c>
      <c r="D57" s="180">
        <v>258808.41544026998</v>
      </c>
      <c r="E57" s="180">
        <v>240640.6</v>
      </c>
      <c r="F57" s="180">
        <v>221870.7</v>
      </c>
      <c r="G57" s="180">
        <v>213621.6</v>
      </c>
      <c r="H57" s="180">
        <v>216907.5</v>
      </c>
      <c r="I57" s="180">
        <v>206260</v>
      </c>
      <c r="J57" s="180">
        <v>196697</v>
      </c>
      <c r="K57" s="180">
        <v>184719.1</v>
      </c>
      <c r="L57" s="180">
        <v>174537.4</v>
      </c>
      <c r="M57" s="180">
        <v>165707.5</v>
      </c>
      <c r="N57" s="180">
        <v>156922.70000000001</v>
      </c>
      <c r="O57" s="180">
        <v>161214</v>
      </c>
      <c r="P57" s="189">
        <v>152849</v>
      </c>
      <c r="Q57" s="189">
        <v>150615.79999999999</v>
      </c>
      <c r="R57" s="189">
        <v>142474.70000000001</v>
      </c>
      <c r="S57" s="189">
        <v>124510.6</v>
      </c>
      <c r="T57" s="180">
        <v>120178.8</v>
      </c>
      <c r="U57" s="180">
        <v>109696.12784175</v>
      </c>
      <c r="V57" s="180">
        <v>90146.700000000012</v>
      </c>
      <c r="W57" s="180">
        <v>61121.5</v>
      </c>
      <c r="X57" s="180">
        <v>57768.800000000003</v>
      </c>
    </row>
    <row r="58" spans="1:24">
      <c r="A58" s="193" t="s">
        <v>79</v>
      </c>
      <c r="B58" s="174"/>
      <c r="C58" s="180">
        <v>154752.34338063002</v>
      </c>
      <c r="D58" s="180">
        <v>227927.62991182</v>
      </c>
      <c r="E58" s="180">
        <v>224051</v>
      </c>
      <c r="F58" s="180">
        <v>216634.8</v>
      </c>
      <c r="G58" s="180">
        <v>225176.1</v>
      </c>
      <c r="H58" s="180">
        <v>185916.6</v>
      </c>
      <c r="I58" s="180">
        <v>225556.5</v>
      </c>
      <c r="J58" s="180">
        <v>216030.4</v>
      </c>
      <c r="K58" s="180">
        <v>263714.5</v>
      </c>
      <c r="L58" s="180">
        <v>163443</v>
      </c>
      <c r="M58" s="180">
        <v>157670.70000000001</v>
      </c>
      <c r="N58" s="180">
        <v>193772.9</v>
      </c>
      <c r="O58" s="180">
        <v>232583.7</v>
      </c>
      <c r="P58" s="189">
        <v>209482.1</v>
      </c>
      <c r="Q58" s="189">
        <v>186384.7</v>
      </c>
      <c r="R58" s="189">
        <v>233490.2</v>
      </c>
      <c r="S58" s="180">
        <v>299242.40000000002</v>
      </c>
      <c r="T58" s="180">
        <v>173335.8</v>
      </c>
      <c r="U58" s="180">
        <v>147603.74899940001</v>
      </c>
      <c r="V58" s="180">
        <v>98719.4</v>
      </c>
      <c r="W58" s="180">
        <v>57583.7</v>
      </c>
      <c r="X58" s="180">
        <v>58512</v>
      </c>
    </row>
    <row r="59" spans="1:24">
      <c r="A59" s="193" t="s">
        <v>80</v>
      </c>
      <c r="B59" s="174"/>
      <c r="C59" s="180">
        <v>57162.147163490001</v>
      </c>
      <c r="D59" s="180">
        <v>55167.55</v>
      </c>
      <c r="E59" s="180">
        <v>52932</v>
      </c>
      <c r="F59" s="180">
        <v>49810</v>
      </c>
      <c r="G59" s="180">
        <v>46875.199999999997</v>
      </c>
      <c r="H59" s="180">
        <v>48086.7</v>
      </c>
      <c r="I59" s="180">
        <v>47519.6</v>
      </c>
      <c r="J59" s="180">
        <v>44677.599999999999</v>
      </c>
      <c r="K59" s="180">
        <v>44177.3</v>
      </c>
      <c r="L59" s="180">
        <v>42331.9</v>
      </c>
      <c r="M59" s="180">
        <v>43837.3</v>
      </c>
      <c r="N59" s="180">
        <v>48733.599999999999</v>
      </c>
      <c r="O59" s="180">
        <v>53854.1</v>
      </c>
      <c r="P59" s="189">
        <v>60880.800000000003</v>
      </c>
      <c r="Q59" s="189">
        <v>54908</v>
      </c>
      <c r="R59" s="189">
        <v>51309.5</v>
      </c>
      <c r="S59" s="189">
        <v>49619.4</v>
      </c>
      <c r="T59" s="180">
        <v>44007.7</v>
      </c>
      <c r="U59" s="180">
        <v>39628.400000000001</v>
      </c>
      <c r="V59" s="180">
        <v>28755.5</v>
      </c>
      <c r="W59" s="180">
        <v>17799.7</v>
      </c>
      <c r="X59" s="180">
        <v>14210.2</v>
      </c>
    </row>
    <row r="60" spans="1:24">
      <c r="A60" s="193" t="s">
        <v>81</v>
      </c>
      <c r="B60" s="174"/>
      <c r="C60" s="180">
        <v>9815.2665311500004</v>
      </c>
      <c r="D60" s="180">
        <v>7952.35</v>
      </c>
      <c r="E60" s="180">
        <v>7121.8</v>
      </c>
      <c r="F60" s="180">
        <v>6781.1</v>
      </c>
      <c r="G60" s="180">
        <v>6870</v>
      </c>
      <c r="H60" s="180">
        <v>7318.1</v>
      </c>
      <c r="I60" s="180">
        <v>7165.9</v>
      </c>
      <c r="J60" s="180">
        <v>7196.1</v>
      </c>
      <c r="K60" s="180">
        <v>8121.6</v>
      </c>
      <c r="L60" s="180">
        <v>6973.6</v>
      </c>
      <c r="M60" s="180">
        <v>6088.3</v>
      </c>
      <c r="N60" s="180">
        <v>5003</v>
      </c>
      <c r="O60" s="180">
        <v>3238.3</v>
      </c>
      <c r="P60" s="180">
        <v>0</v>
      </c>
      <c r="Q60" s="180">
        <v>0</v>
      </c>
      <c r="R60" s="180">
        <v>0</v>
      </c>
      <c r="S60" s="180">
        <v>0</v>
      </c>
      <c r="T60" s="180">
        <v>0</v>
      </c>
      <c r="U60" s="180">
        <v>0</v>
      </c>
      <c r="V60" s="180">
        <v>0</v>
      </c>
      <c r="W60" s="180">
        <v>0</v>
      </c>
      <c r="X60" s="180">
        <v>0</v>
      </c>
    </row>
    <row r="61" spans="1:24">
      <c r="A61" s="193" t="s">
        <v>82</v>
      </c>
      <c r="B61" s="174"/>
      <c r="C61" s="180">
        <v>5918.7253837200005</v>
      </c>
      <c r="D61" s="180">
        <v>5986.85</v>
      </c>
      <c r="E61" s="180">
        <v>5684.8</v>
      </c>
      <c r="F61" s="180">
        <v>6051.2</v>
      </c>
      <c r="G61" s="180">
        <v>6648.8</v>
      </c>
      <c r="H61" s="180">
        <v>6443.5</v>
      </c>
      <c r="I61" s="180">
        <v>5968.6</v>
      </c>
      <c r="J61" s="180">
        <v>6402.4</v>
      </c>
      <c r="K61" s="180">
        <v>7317.8</v>
      </c>
      <c r="L61" s="180">
        <v>7599.4</v>
      </c>
      <c r="M61" s="180">
        <v>9213.1</v>
      </c>
      <c r="N61" s="180">
        <v>10544.7</v>
      </c>
      <c r="O61" s="180">
        <v>7895</v>
      </c>
      <c r="P61" s="180">
        <v>0</v>
      </c>
      <c r="Q61" s="180">
        <v>0</v>
      </c>
      <c r="R61" s="180">
        <v>0</v>
      </c>
      <c r="S61" s="180">
        <v>0</v>
      </c>
      <c r="T61" s="180">
        <v>0</v>
      </c>
      <c r="U61" s="180">
        <v>0</v>
      </c>
      <c r="V61" s="180">
        <v>0</v>
      </c>
      <c r="W61" s="180">
        <v>0</v>
      </c>
      <c r="X61" s="180">
        <v>0</v>
      </c>
    </row>
    <row r="62" spans="1:24">
      <c r="A62" s="193" t="s">
        <v>83</v>
      </c>
      <c r="B62" s="174"/>
      <c r="C62" s="180">
        <v>1914.73270809</v>
      </c>
      <c r="D62" s="180">
        <v>6111.2496401199996</v>
      </c>
      <c r="E62" s="180">
        <v>4696</v>
      </c>
      <c r="F62" s="180">
        <v>3020.1</v>
      </c>
      <c r="G62" s="180">
        <v>3709.3</v>
      </c>
      <c r="H62" s="180">
        <v>2973.4</v>
      </c>
      <c r="I62" s="180">
        <v>4567.7</v>
      </c>
      <c r="J62" s="180">
        <v>6154</v>
      </c>
      <c r="K62" s="180">
        <v>5286.2</v>
      </c>
      <c r="L62" s="180">
        <v>3487.1</v>
      </c>
      <c r="M62" s="180">
        <v>4241.8999999999996</v>
      </c>
      <c r="N62" s="180">
        <v>2902.3</v>
      </c>
      <c r="O62" s="180">
        <v>3319.7</v>
      </c>
      <c r="P62" s="180">
        <v>0</v>
      </c>
      <c r="Q62" s="180">
        <v>0</v>
      </c>
      <c r="R62" s="180">
        <v>0</v>
      </c>
      <c r="S62" s="180">
        <v>0</v>
      </c>
      <c r="T62" s="180">
        <v>0</v>
      </c>
      <c r="U62" s="180">
        <v>0</v>
      </c>
      <c r="V62" s="180">
        <v>0</v>
      </c>
      <c r="W62" s="180">
        <v>0</v>
      </c>
      <c r="X62" s="180">
        <v>0</v>
      </c>
    </row>
    <row r="63" spans="1:24">
      <c r="A63" s="193" t="s">
        <v>84</v>
      </c>
      <c r="B63" s="174"/>
      <c r="C63" s="180">
        <v>9510.7703167700001</v>
      </c>
      <c r="D63" s="180">
        <v>9366.7025075499987</v>
      </c>
      <c r="E63" s="180">
        <v>9086.5</v>
      </c>
      <c r="F63" s="180">
        <v>8967.7999999999993</v>
      </c>
      <c r="G63" s="180">
        <v>8864.9</v>
      </c>
      <c r="H63" s="180">
        <v>9134.2999999999993</v>
      </c>
      <c r="I63" s="180">
        <v>8679.7000000000007</v>
      </c>
      <c r="J63" s="180">
        <v>8358.4</v>
      </c>
      <c r="K63" s="180">
        <v>8208.9</v>
      </c>
      <c r="L63" s="180">
        <v>7216.9</v>
      </c>
      <c r="M63" s="180">
        <v>6552.2</v>
      </c>
      <c r="N63" s="180">
        <v>6586.5</v>
      </c>
      <c r="O63" s="180">
        <v>6296.2</v>
      </c>
      <c r="P63" s="189">
        <v>5657.4</v>
      </c>
      <c r="Q63" s="189">
        <v>6023.1</v>
      </c>
      <c r="R63" s="189">
        <v>4434</v>
      </c>
      <c r="S63" s="189">
        <v>3836.1</v>
      </c>
      <c r="T63" s="180">
        <v>3205.7</v>
      </c>
      <c r="U63" s="180">
        <v>2553.7076979000003</v>
      </c>
      <c r="V63" s="180">
        <v>1941.9</v>
      </c>
      <c r="W63" s="180">
        <v>1587.2</v>
      </c>
      <c r="X63" s="180">
        <v>1417.1</v>
      </c>
    </row>
    <row r="64" spans="1:24">
      <c r="A64" s="193" t="s">
        <v>85</v>
      </c>
      <c r="B64" s="174"/>
      <c r="C64" s="180">
        <v>49265.272194880003</v>
      </c>
      <c r="D64" s="180">
        <v>48295.641220449994</v>
      </c>
      <c r="E64" s="180">
        <v>46509.5</v>
      </c>
      <c r="F64" s="180">
        <v>38979.899999999994</v>
      </c>
      <c r="G64" s="180">
        <v>40237</v>
      </c>
      <c r="H64" s="180">
        <v>35562.1</v>
      </c>
      <c r="I64" s="180">
        <v>36601.800000000003</v>
      </c>
      <c r="J64" s="180">
        <v>33388.199999999997</v>
      </c>
      <c r="K64" s="180">
        <v>51169</v>
      </c>
      <c r="L64" s="180">
        <v>28403</v>
      </c>
      <c r="M64" s="180">
        <v>27749.9</v>
      </c>
      <c r="N64" s="180">
        <v>28107.5</v>
      </c>
      <c r="O64" s="180">
        <v>40040.400000000001</v>
      </c>
      <c r="P64" s="189">
        <v>34484.199999999997</v>
      </c>
      <c r="Q64" s="189">
        <v>31663.9</v>
      </c>
      <c r="R64" s="189">
        <v>49310.7</v>
      </c>
      <c r="S64" s="189">
        <v>124582.8</v>
      </c>
      <c r="T64" s="180">
        <v>9920.5999999999985</v>
      </c>
      <c r="U64" s="180">
        <v>8787.2000000000007</v>
      </c>
      <c r="V64" s="180">
        <v>6326.7000000000007</v>
      </c>
      <c r="W64" s="180">
        <v>9129.6</v>
      </c>
      <c r="X64" s="180">
        <v>8799.5</v>
      </c>
    </row>
    <row r="65" spans="1:24">
      <c r="A65" s="193" t="s">
        <v>86</v>
      </c>
      <c r="B65" s="174">
        <v>25</v>
      </c>
      <c r="C65" s="180">
        <v>148.63416531000001</v>
      </c>
      <c r="D65" s="180">
        <v>1142.2896943399999</v>
      </c>
      <c r="E65" s="180">
        <v>3860</v>
      </c>
      <c r="F65" s="180">
        <v>3516.3</v>
      </c>
      <c r="G65" s="180">
        <v>4282.6000000000004</v>
      </c>
      <c r="H65" s="180">
        <v>4051.5</v>
      </c>
      <c r="I65" s="180">
        <v>1407.2</v>
      </c>
      <c r="J65" s="180">
        <v>7313.2</v>
      </c>
      <c r="K65" s="180">
        <v>7402.6</v>
      </c>
      <c r="L65" s="180">
        <v>4619.7</v>
      </c>
      <c r="M65" s="180">
        <v>3797.7</v>
      </c>
      <c r="N65" s="180">
        <v>2611.9</v>
      </c>
      <c r="O65" s="180">
        <v>4391.8999999999996</v>
      </c>
      <c r="P65" s="189">
        <v>9468.9</v>
      </c>
      <c r="Q65" s="189">
        <v>14496.5</v>
      </c>
      <c r="R65" s="189">
        <v>13025.2</v>
      </c>
      <c r="S65" s="189">
        <v>210.2</v>
      </c>
      <c r="T65" s="180">
        <v>53.7</v>
      </c>
      <c r="U65" s="180">
        <v>52.678668100000003</v>
      </c>
      <c r="V65" s="180">
        <v>156.1</v>
      </c>
      <c r="W65" s="180">
        <v>740.2</v>
      </c>
      <c r="X65" s="180">
        <v>0.1</v>
      </c>
    </row>
    <row r="66" spans="1:24">
      <c r="A66" s="176" t="s">
        <v>87</v>
      </c>
      <c r="B66" s="174">
        <v>26</v>
      </c>
      <c r="C66" s="179">
        <v>5955.0396957200001</v>
      </c>
      <c r="D66" s="179">
        <v>6114.8</v>
      </c>
      <c r="E66" s="179">
        <v>5056.8999999999996</v>
      </c>
      <c r="F66" s="179">
        <v>4334.8</v>
      </c>
      <c r="G66" s="179">
        <v>3917.6</v>
      </c>
      <c r="H66" s="179">
        <f>+'[13]P y G'!$K$116</f>
        <v>7269</v>
      </c>
      <c r="I66" s="179">
        <v>6516.1</v>
      </c>
      <c r="J66" s="180">
        <v>7609.2</v>
      </c>
      <c r="K66" s="180">
        <v>3968</v>
      </c>
      <c r="L66" s="180">
        <v>5836.8</v>
      </c>
      <c r="M66" s="180">
        <v>4428.8</v>
      </c>
      <c r="N66" s="179">
        <v>7835.3</v>
      </c>
      <c r="O66" s="179">
        <v>5549.2</v>
      </c>
      <c r="P66" s="181">
        <v>23458</v>
      </c>
      <c r="Q66" s="181">
        <v>12684</v>
      </c>
      <c r="R66" s="181">
        <v>5609</v>
      </c>
      <c r="S66" s="181">
        <v>874.1</v>
      </c>
      <c r="T66" s="180">
        <v>2269.1999999999998</v>
      </c>
      <c r="U66" s="180">
        <v>660.4</v>
      </c>
      <c r="V66" s="180">
        <v>754.2</v>
      </c>
      <c r="W66" s="180">
        <v>25083.5</v>
      </c>
      <c r="X66" s="180">
        <v>183.2</v>
      </c>
    </row>
    <row r="67" spans="1:24">
      <c r="B67" s="178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6"/>
      <c r="Q67" s="186"/>
      <c r="R67" s="186"/>
      <c r="S67" s="186"/>
      <c r="T67" s="185"/>
      <c r="U67" s="185"/>
      <c r="V67" s="185"/>
      <c r="W67" s="185"/>
      <c r="X67" s="186"/>
    </row>
    <row r="68" spans="1:24">
      <c r="A68" s="176" t="s">
        <v>247</v>
      </c>
      <c r="B68" s="178"/>
      <c r="C68" s="204">
        <f t="shared" ref="C68:K68" si="27">+C36+C66</f>
        <v>2275309.5010461495</v>
      </c>
      <c r="D68" s="204">
        <f>+D36+D66</f>
        <v>2277247.3796608001</v>
      </c>
      <c r="E68" s="204">
        <f t="shared" si="27"/>
        <v>1719028.3</v>
      </c>
      <c r="F68" s="204">
        <f t="shared" si="27"/>
        <v>1353204.3000000003</v>
      </c>
      <c r="G68" s="204">
        <f t="shared" si="27"/>
        <v>1171928.3</v>
      </c>
      <c r="H68" s="204">
        <f t="shared" si="27"/>
        <v>1373602.7000000002</v>
      </c>
      <c r="I68" s="204">
        <f t="shared" si="27"/>
        <v>1797959.2000000002</v>
      </c>
      <c r="J68" s="204">
        <f t="shared" si="27"/>
        <v>1577562.1999999997</v>
      </c>
      <c r="K68" s="204">
        <f t="shared" si="27"/>
        <v>1182455</v>
      </c>
      <c r="L68" s="204">
        <f>+L36+L66</f>
        <v>1080471.3999999999</v>
      </c>
      <c r="M68" s="204">
        <f t="shared" ref="M68:X68" si="28">+M36+M66</f>
        <v>928487.50000000012</v>
      </c>
      <c r="N68" s="208">
        <f t="shared" si="28"/>
        <v>749995.1</v>
      </c>
      <c r="O68" s="208">
        <f t="shared" si="28"/>
        <v>897462.69999999984</v>
      </c>
      <c r="P68" s="208">
        <f t="shared" si="28"/>
        <v>780194.1</v>
      </c>
      <c r="Q68" s="208">
        <f t="shared" si="28"/>
        <v>788732.39999999991</v>
      </c>
      <c r="R68" s="190">
        <f t="shared" si="28"/>
        <v>889323.5</v>
      </c>
      <c r="S68" s="190">
        <f t="shared" si="28"/>
        <v>788547</v>
      </c>
      <c r="T68" s="204">
        <f t="shared" si="28"/>
        <v>905819.99999999988</v>
      </c>
      <c r="U68" s="204">
        <f t="shared" si="28"/>
        <v>469274.10889493005</v>
      </c>
      <c r="V68" s="204">
        <f t="shared" si="28"/>
        <v>792578.79999999993</v>
      </c>
      <c r="W68" s="204">
        <f t="shared" si="28"/>
        <v>785905.7</v>
      </c>
      <c r="X68" s="204">
        <f t="shared" si="28"/>
        <v>915076.49999999988</v>
      </c>
    </row>
    <row r="69" spans="1:24">
      <c r="A69" s="167"/>
      <c r="B69" s="178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</row>
    <row r="70" spans="1:24" ht="16.5" thickBot="1">
      <c r="A70" s="176" t="s">
        <v>88</v>
      </c>
      <c r="B70" s="178"/>
      <c r="C70" s="205">
        <f t="shared" ref="C70:K70" si="29">+C32-C68</f>
        <v>-1166203.8293954995</v>
      </c>
      <c r="D70" s="205">
        <f t="shared" si="29"/>
        <v>-1708301.9986736802</v>
      </c>
      <c r="E70" s="205">
        <f t="shared" si="29"/>
        <v>-340522.24099999992</v>
      </c>
      <c r="F70" s="205">
        <f t="shared" si="29"/>
        <v>-356060.8000000004</v>
      </c>
      <c r="G70" s="205">
        <f t="shared" si="29"/>
        <v>-271545.30000000028</v>
      </c>
      <c r="H70" s="205">
        <f t="shared" si="29"/>
        <v>155384.99999999977</v>
      </c>
      <c r="I70" s="205">
        <f t="shared" si="29"/>
        <v>1321754.8999999994</v>
      </c>
      <c r="J70" s="205">
        <f t="shared" si="29"/>
        <v>1985004.6</v>
      </c>
      <c r="K70" s="205">
        <f t="shared" si="29"/>
        <v>1623881.4999999991</v>
      </c>
      <c r="L70" s="205">
        <f t="shared" ref="L70" si="30">+L32-L68</f>
        <v>325180.10000000009</v>
      </c>
      <c r="M70" s="205">
        <f t="shared" ref="M70:X70" si="31">+M32-M68</f>
        <v>827846.89999999979</v>
      </c>
      <c r="N70" s="209">
        <f t="shared" si="31"/>
        <v>1447355.4999999995</v>
      </c>
      <c r="O70" s="209">
        <f t="shared" si="31"/>
        <v>2071273.9999999995</v>
      </c>
      <c r="P70" s="209">
        <f t="shared" si="31"/>
        <v>1223840.6000000001</v>
      </c>
      <c r="Q70" s="209">
        <f t="shared" si="31"/>
        <v>1435914.6</v>
      </c>
      <c r="R70" s="191">
        <f t="shared" si="31"/>
        <v>507794.10000000009</v>
      </c>
      <c r="S70" s="191">
        <f t="shared" si="31"/>
        <v>1496450.6000000006</v>
      </c>
      <c r="T70" s="205">
        <f t="shared" si="31"/>
        <v>63917.70000000007</v>
      </c>
      <c r="U70" s="205">
        <f t="shared" si="31"/>
        <v>138142.11339250993</v>
      </c>
      <c r="V70" s="205">
        <f t="shared" si="31"/>
        <v>294247.90000000002</v>
      </c>
      <c r="W70" s="205">
        <f t="shared" si="31"/>
        <v>-54437.400000000023</v>
      </c>
      <c r="X70" s="205">
        <f t="shared" si="31"/>
        <v>-355995.6</v>
      </c>
    </row>
    <row r="71" spans="1:24" s="134" customFormat="1" ht="16.5" hidden="1" thickTop="1">
      <c r="A71" s="135"/>
      <c r="B71" s="146"/>
      <c r="C71" s="207">
        <f>+C70-'Situacion finan PCGA 2014-1993'!C43+0.1</f>
        <v>4.6937120519578462E-2</v>
      </c>
      <c r="D71" s="183">
        <f>+D70-'Situacion finan PCGA 2014-1993'!D43</f>
        <v>4.3549509719014168E-2</v>
      </c>
      <c r="E71" s="183">
        <f>+E70-'Situacion finan PCGA 2014-1993'!E43</f>
        <v>-4.0999999910127372E-2</v>
      </c>
      <c r="F71" s="183">
        <f>+F70-'Situacion finan PCGA 2014-1993'!F43</f>
        <v>7.4548096163198352E-3</v>
      </c>
      <c r="G71" s="183">
        <f>+G70-'Situacion finan PCGA 2014-1993'!G43</f>
        <v>0</v>
      </c>
      <c r="H71" s="183">
        <f>+H70-'Situacion finan PCGA 2014-1993'!H43</f>
        <v>-2.3283064365386963E-10</v>
      </c>
      <c r="I71" s="183">
        <f>+I70-'Situacion finan PCGA 2014-1993'!I43</f>
        <v>0</v>
      </c>
      <c r="J71" s="183">
        <f>+J70-'Situacion finan PCGA 2014-1993'!J43</f>
        <v>0</v>
      </c>
      <c r="K71" s="183">
        <f>+K70-'Situacion finan PCGA 2014-1993'!K43</f>
        <v>0</v>
      </c>
      <c r="L71" s="183">
        <f>+L70-'Situacion finan PCGA 2014-1993'!L43</f>
        <v>0</v>
      </c>
      <c r="M71" s="183">
        <f>+M70-'Situacion finan PCGA 2014-1993'!M43</f>
        <v>0</v>
      </c>
      <c r="N71" s="183">
        <f>+N70-'Situacion finan PCGA 2014-1993'!N43</f>
        <v>0</v>
      </c>
      <c r="O71" s="183">
        <f>+O70-'Situacion finan PCGA 2014-1993'!O43</f>
        <v>0</v>
      </c>
      <c r="P71" s="183">
        <f>+P70-'Situacion finan PCGA 2014-1993'!P43</f>
        <v>0</v>
      </c>
      <c r="Q71" s="183">
        <f>+Q70-'Situacion finan PCGA 2014-1993'!Q43</f>
        <v>0</v>
      </c>
      <c r="R71" s="183">
        <f>+R70-'Situacion finan PCGA 2014-1993'!R43</f>
        <v>0</v>
      </c>
      <c r="S71" s="183">
        <f>+S70-'Situacion finan PCGA 2014-1993'!S43</f>
        <v>0</v>
      </c>
      <c r="T71" s="183">
        <f>+T70-'Situacion finan PCGA 2014-1993'!T43</f>
        <v>7.2759576141834259E-11</v>
      </c>
      <c r="U71" s="183">
        <f>+U70-'Situacion finan PCGA 2014-1993'!U43</f>
        <v>-8.6607490084134042E-2</v>
      </c>
      <c r="V71" s="183">
        <f>+V70-'Situacion finan PCGA 2014-1993'!V43</f>
        <v>0</v>
      </c>
      <c r="W71" s="183">
        <f>+W70-'Situacion finan PCGA 2014-1993'!W43</f>
        <v>57072.499999999971</v>
      </c>
      <c r="X71" s="183">
        <f>+X70-'Situacion finan PCGA 2014-1993'!X43</f>
        <v>43564.200000000012</v>
      </c>
    </row>
    <row r="72" spans="1:24" ht="16.5" thickTop="1">
      <c r="B72" s="178"/>
      <c r="F72" s="175"/>
      <c r="G72" s="175"/>
      <c r="W72" s="163" t="s">
        <v>248</v>
      </c>
    </row>
    <row r="73" spans="1:24">
      <c r="F73" s="175"/>
      <c r="G73" s="175"/>
    </row>
    <row r="74" spans="1:24">
      <c r="F74" s="175"/>
      <c r="G74" s="175"/>
    </row>
  </sheetData>
  <sheetProtection algorithmName="SHA-512" hashValue="sASULHaBjptmC5af78zs/9sMr+ut+RE/nIJ2UhN4dNVOVFmiUfTj09YDBYJ8H76LACiyDr51qSEpfu+jBW+wLg==" saltValue="dQ8TAbt8p9cQ1TgKuk1UIw==" spinCount="100000" sheet="1" objects="1" scenarios="1"/>
  <conditionalFormatting sqref="A71:XFD71">
    <cfRule type="cellIs" dxfId="0" priority="1" operator="notEqual">
      <formula>0</formula>
    </cfRule>
  </conditionalFormatting>
  <printOptions horizontalCentered="1"/>
  <pageMargins left="0.7" right="0.7" top="0.75" bottom="0.75" header="0.3" footer="0.3"/>
  <pageSetup scale="40" orientation="portrait" r:id="rId1"/>
  <headerFooter alignWithMargins="0"/>
  <ignoredErrors>
    <ignoredError sqref="C11 D11:E11 F11:X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3" sqref="A3"/>
    </sheetView>
  </sheetViews>
  <sheetFormatPr baseColWidth="10" defaultRowHeight="12.75"/>
  <sheetData>
    <row r="1" spans="1:1">
      <c r="A1" s="125" t="s">
        <v>293</v>
      </c>
    </row>
    <row r="2" spans="1:1">
      <c r="A2" s="125" t="s">
        <v>295</v>
      </c>
    </row>
    <row r="3" spans="1:1">
      <c r="A3" s="4" t="s">
        <v>294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DEF1148BB4040B8B5B0A8013DEF2D" ma:contentTypeVersion="13" ma:contentTypeDescription="Create a new document." ma:contentTypeScope="" ma:versionID="25d9100683f28d389b59e46f737b2d2e">
  <xsd:schema xmlns:xsd="http://www.w3.org/2001/XMLSchema" xmlns:xs="http://www.w3.org/2001/XMLSchema" xmlns:p="http://schemas.microsoft.com/office/2006/metadata/properties" xmlns:ns3="212fe7d2-8475-4c35-ac55-d8d12bd5e736" xmlns:ns4="8de91558-3d91-4dc1-a944-a541f7816ab2" targetNamespace="http://schemas.microsoft.com/office/2006/metadata/properties" ma:root="true" ma:fieldsID="a9bd50cdc0160253d4e720952b179e47" ns3:_="" ns4:_="">
    <xsd:import namespace="212fe7d2-8475-4c35-ac55-d8d12bd5e736"/>
    <xsd:import namespace="8de91558-3d91-4dc1-a944-a541f7816a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e7d2-8475-4c35-ac55-d8d12bd5e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91558-3d91-4dc1-a944-a541f7816ab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AC5F4-3E55-413F-9AA7-6B604D037B9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212fe7d2-8475-4c35-ac55-d8d12bd5e736"/>
    <ds:schemaRef ds:uri="http://purl.org/dc/elements/1.1/"/>
    <ds:schemaRef ds:uri="8de91558-3d91-4dc1-a944-a541f7816ab2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AC2C94-F830-4AEA-8136-E1D764D90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7AB8C5-D080-4B7D-8EB8-E78AC891A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fe7d2-8475-4c35-ac55-d8d12bd5e736"/>
    <ds:schemaRef ds:uri="8de91558-3d91-4dc1-a944-a541f7816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Situación Finan Homologado NIIF</vt:lpstr>
      <vt:lpstr>Situacion finan NIIF  2020-2014</vt:lpstr>
      <vt:lpstr> Estado resulta NIIF 2020-2014</vt:lpstr>
      <vt:lpstr>Situacion finan PCGA 2014-1993</vt:lpstr>
      <vt:lpstr> Estado resulta PCGA 2014-1993</vt:lpstr>
      <vt:lpstr>clave</vt:lpstr>
      <vt:lpstr>' Estado resulta NIIF 2020-2014'!Área_de_impresión</vt:lpstr>
      <vt:lpstr>' Estado resulta PCGA 2014-1993'!Área_de_impresión</vt:lpstr>
      <vt:lpstr>'Situación Finan Homologado NIIF'!Área_de_impresión</vt:lpstr>
      <vt:lpstr>'Situacion finan NIIF  2020-2014'!Área_de_impresión</vt:lpstr>
      <vt:lpstr>' Estado resulta PCGA 2014-1993'!Títulos_a_imprimir</vt:lpstr>
      <vt:lpstr>'Situacion finan PCGA 2014-1993'!Títulos_a_imprimir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pruebaMASHP</dc:creator>
  <cp:lastModifiedBy>Duarte González Yadira Slendy</cp:lastModifiedBy>
  <cp:lastPrinted>2020-07-31T19:26:11Z</cp:lastPrinted>
  <dcterms:created xsi:type="dcterms:W3CDTF">2012-08-23T15:29:05Z</dcterms:created>
  <dcterms:modified xsi:type="dcterms:W3CDTF">2020-07-31T19:26:20Z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0x010100323DEF1148BB4040B8B5B0A8013DEF2D</vt:lpwstr>
  </property>
</Properties>
</file>